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06"/>
  </bookViews>
  <sheets>
    <sheet name="水利项目计划表" sheetId="9" r:id="rId1"/>
  </sheets>
  <definedNames>
    <definedName name="_xlnm._FilterDatabase" localSheetId="0" hidden="1">水利项目计划表!$B:$B</definedName>
    <definedName name="_xlnm.Print_Titles" localSheetId="0">水利项目计划表!$2:$5</definedName>
  </definedNames>
  <calcPr calcId="144525" concurrentCalc="0"/>
</workbook>
</file>

<file path=xl/sharedStrings.xml><?xml version="1.0" encoding="utf-8"?>
<sst xmlns="http://schemas.openxmlformats.org/spreadsheetml/2006/main" count="675" uniqueCount="407">
  <si>
    <t>附件</t>
  </si>
  <si>
    <t>紫阳县2020年度涉农整合安全饮水项目（第一批）调整投资计划表</t>
  </si>
  <si>
    <t>序号</t>
  </si>
  <si>
    <t>镇</t>
  </si>
  <si>
    <t>村</t>
  </si>
  <si>
    <t>项目名称</t>
  </si>
  <si>
    <t>建设地点</t>
  </si>
  <si>
    <t>建设规模</t>
  </si>
  <si>
    <t>（新建/改扩建）</t>
  </si>
  <si>
    <t>原工程建设年度</t>
  </si>
  <si>
    <t>估算投资        （元）</t>
  </si>
  <si>
    <t>审核价</t>
  </si>
  <si>
    <t>节约资金（元）</t>
  </si>
  <si>
    <t>向阳镇</t>
  </si>
  <si>
    <t>芭蕉村</t>
  </si>
  <si>
    <t>芭蕉村1组饮水工程</t>
  </si>
  <si>
    <t>1组</t>
  </si>
  <si>
    <t>20m3蓄水池1座，Φ50管道3000m</t>
  </si>
  <si>
    <t>改扩建</t>
  </si>
  <si>
    <t>芭蕉村6组饮水工程</t>
  </si>
  <si>
    <t>6组</t>
  </si>
  <si>
    <t>拦水坝1座，过滤池1座，10m3蓄水池1座，管道200m。</t>
  </si>
  <si>
    <t>营梁村</t>
  </si>
  <si>
    <t>营梁村木鱼包饮水工程</t>
  </si>
  <si>
    <t>8组</t>
  </si>
  <si>
    <t>拦水坝1座，水厂1座，管道7000m。</t>
  </si>
  <si>
    <t>新建</t>
  </si>
  <si>
    <t>红椿镇</t>
  </si>
  <si>
    <t>白兔村</t>
  </si>
  <si>
    <t>白兔村3组潭家沟饮水工程</t>
  </si>
  <si>
    <t>3组</t>
  </si>
  <si>
    <t>拦水坝1座、Φ40输水管道1.6km</t>
  </si>
  <si>
    <t>民利村</t>
  </si>
  <si>
    <t>民利村2组饮水工程</t>
  </si>
  <si>
    <t>2组</t>
  </si>
  <si>
    <t>沉砂池1座</t>
  </si>
  <si>
    <t>民利村3组饮水工程</t>
  </si>
  <si>
    <t>过滤池1座</t>
  </si>
  <si>
    <t>尚坝村</t>
  </si>
  <si>
    <t>尚坝村1组方家院子饮水</t>
  </si>
  <si>
    <t xml:space="preserve">1组 </t>
  </si>
  <si>
    <t>拦水坝1座、Φ32输水管道1.4km</t>
  </si>
  <si>
    <t>东木镇</t>
  </si>
  <si>
    <t>木王村</t>
  </si>
  <si>
    <t>木王村2、3组饮水工程</t>
  </si>
  <si>
    <t>消毒设备1套</t>
  </si>
  <si>
    <t>木王村4、5组饮水工程</t>
  </si>
  <si>
    <t>5组</t>
  </si>
  <si>
    <t>拦水坝改造1座，消毒房1间，消毒设备1套</t>
  </si>
  <si>
    <t>木王村6、7组饮水工程改造</t>
  </si>
  <si>
    <t>木王村7组饮水工程</t>
  </si>
  <si>
    <t>7组</t>
  </si>
  <si>
    <r>
      <rPr>
        <sz val="10"/>
        <rFont val="仿宋_GB2312"/>
        <charset val="134"/>
      </rPr>
      <t>拦水坝1座，过滤池1座，20m</t>
    </r>
    <r>
      <rPr>
        <vertAlign val="superscript"/>
        <sz val="10"/>
        <rFont val="仿宋_GB2312"/>
        <charset val="134"/>
      </rPr>
      <t>3</t>
    </r>
    <r>
      <rPr>
        <sz val="10"/>
        <rFont val="仿宋_GB2312"/>
        <charset val="134"/>
      </rPr>
      <t>蓄水池改造1座，Φ32管道800m。</t>
    </r>
  </si>
  <si>
    <t>关庙村</t>
  </si>
  <si>
    <t>关庙村8组及产业园区饮水工程</t>
  </si>
  <si>
    <t>拦水坝1座，过滤池1座，蓄水池1座，管道。</t>
  </si>
  <si>
    <t>城关镇</t>
  </si>
  <si>
    <t>楠木村</t>
  </si>
  <si>
    <t>楠木村3组饮水工程</t>
  </si>
  <si>
    <r>
      <rPr>
        <sz val="10"/>
        <rFont val="仿宋_GB2312"/>
        <charset val="134"/>
      </rPr>
      <t>新建拦水坝一座、新建20m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蓄水池一座，安装输水φ32PE管道1800米（含从天星村接水500米φ32PE管道）、安装供水管网φ20PE管道2500米</t>
    </r>
  </si>
  <si>
    <t>楠木村5组饮水工程</t>
  </si>
  <si>
    <t>新建抽水泵站1座，集水井1座</t>
  </si>
  <si>
    <t>瓦庙镇</t>
  </si>
  <si>
    <t>新房村</t>
  </si>
  <si>
    <t>新房村9组饮水工程</t>
  </si>
  <si>
    <t>9组</t>
  </si>
  <si>
    <t>蓄水池1处、过滤池1处、管道3000米</t>
  </si>
  <si>
    <t>新房村2组饮水工程</t>
  </si>
  <si>
    <t>蓄水池、过滤池各1座、管道1000米</t>
  </si>
  <si>
    <t>新房村10组饮水工程</t>
  </si>
  <si>
    <t>10组</t>
  </si>
  <si>
    <t>改建水坝，新增沉淀池1座</t>
  </si>
  <si>
    <t>新房村7组饮水工程</t>
  </si>
  <si>
    <t>更换管道1500米、新建集水井
1处、沉淀池1座</t>
  </si>
  <si>
    <t>新房村4组安全饮水工程</t>
  </si>
  <si>
    <t>4组</t>
  </si>
  <si>
    <t>新房村1组安全饮水工程</t>
  </si>
  <si>
    <t>新华村</t>
  </si>
  <si>
    <t>新华村1、2、5组饮水工程</t>
  </si>
  <si>
    <t>1、2、5组</t>
  </si>
  <si>
    <t>新建3处饮水工程（蓄水池，过滤池，管道，拦水坝）</t>
  </si>
  <si>
    <t>洄水镇</t>
  </si>
  <si>
    <t>桦栎村</t>
  </si>
  <si>
    <t xml:space="preserve">桦栎村3组饮水工程 </t>
  </si>
  <si>
    <t>新建过滤池1座，拦水坝10米</t>
  </si>
  <si>
    <t>连桥村</t>
  </si>
  <si>
    <t>连桥村7、8组饮水工程</t>
  </si>
  <si>
    <t>郭家沟</t>
  </si>
  <si>
    <t>新建挡墙15米</t>
  </si>
  <si>
    <t>茶稻村</t>
  </si>
  <si>
    <t>茶稻村供水工程</t>
  </si>
  <si>
    <t xml:space="preserve">5组 </t>
  </si>
  <si>
    <t>取水坝1座，过滤池1座，减压池4座，φ160管道8100米</t>
  </si>
  <si>
    <t>茶稻村8组饮水工程</t>
  </si>
  <si>
    <t>取水坝1座，过滤池1座，更换φ40管道1000米，φ75管道200米，截渗墙3米</t>
  </si>
  <si>
    <t>茶稻村4组饮水工程</t>
  </si>
  <si>
    <t xml:space="preserve">4组 </t>
  </si>
  <si>
    <t>取水池1座，截渗墙3米</t>
  </si>
  <si>
    <t>界岭镇</t>
  </si>
  <si>
    <t>新坪垭村</t>
  </si>
  <si>
    <t>新坪垭村1组饮水工程</t>
  </si>
  <si>
    <r>
      <rPr>
        <sz val="10"/>
        <rFont val="仿宋_GB2312"/>
        <charset val="134"/>
      </rPr>
      <t>截流坝一座（3*1.5m），截渗墙10m（高2.5m），5m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沉淀过滤一体池一座，铺设dn25 1.6MpaPE管1600m，铺设dn20 1.6MpaPE管1400m</t>
    </r>
  </si>
  <si>
    <t>新坪垭村6、8组饮水工程</t>
  </si>
  <si>
    <t>6、8组</t>
  </si>
  <si>
    <t>截流坝1座（4.5*1.5m），坝前集水井1座，闸阀井1座，dn50 1.6MpaPE管1200m</t>
  </si>
  <si>
    <t>双桥镇</t>
  </si>
  <si>
    <t>双河村</t>
  </si>
  <si>
    <t>双河村1组饮水工程</t>
  </si>
  <si>
    <t>桃树坪</t>
  </si>
  <si>
    <t>取水坝1座，过滤池1座，连通φ50管道1000米</t>
  </si>
  <si>
    <t>双河村5组饮水工程</t>
  </si>
  <si>
    <t>龚家垭子</t>
  </si>
  <si>
    <t>新建30立方米蓄水池1座</t>
  </si>
  <si>
    <t>中良村</t>
  </si>
  <si>
    <t>中良村6组饮水工程</t>
  </si>
  <si>
    <t>左家河坝</t>
  </si>
  <si>
    <t>更换盖板2块，改建取水坝1座</t>
  </si>
  <si>
    <t>中良村3、4组饮水工程</t>
  </si>
  <si>
    <t>李家瓦屋</t>
  </si>
  <si>
    <t>更换盖板1块，φ63PE管道100米</t>
  </si>
  <si>
    <t>中良村7、10组饮水工程</t>
  </si>
  <si>
    <t>后沟</t>
  </si>
  <si>
    <t>新建取水坝1座，φ140管道100米</t>
  </si>
  <si>
    <t>中良村9组饮水工程</t>
  </si>
  <si>
    <t>黄家沟</t>
  </si>
  <si>
    <t>取水坝1座，过滤一体池1座，清水池1座，φ32管道200米，φ40管道1000米</t>
  </si>
  <si>
    <t>中良村2组饮水工程</t>
  </si>
  <si>
    <t>龚家沟</t>
  </si>
  <si>
    <t>改建3*1.5米取水坝，新建4*2米截渗墙</t>
  </si>
  <si>
    <t>四坪村</t>
  </si>
  <si>
    <t>四坪村2组饮水工程</t>
  </si>
  <si>
    <t>更换DN40管道930米，DN32管道1130米</t>
  </si>
  <si>
    <t>四坪村3组饮水工程</t>
  </si>
  <si>
    <t>改建截流坝1座，新建渗水墙1座，配水管道，盖板</t>
  </si>
  <si>
    <t>高滩镇</t>
  </si>
  <si>
    <t>万兴村</t>
  </si>
  <si>
    <t>万兴村6组饮水工程</t>
  </si>
  <si>
    <t>新建水坝、维修过滤池、维修蓄水池、清理维修管道2000米</t>
  </si>
  <si>
    <t>万兴村5组饮水工程</t>
  </si>
  <si>
    <t>增加40管道1500米；
新建拦水坝1处。</t>
  </si>
  <si>
    <t>双柳村</t>
  </si>
  <si>
    <t>双柳村7组饮水工程</t>
  </si>
  <si>
    <t>老政府</t>
  </si>
  <si>
    <t>水池扩建，饮水管道更换饮水63Φ主管道1000米，2.0Φ，2500米</t>
  </si>
  <si>
    <t>八庙村</t>
  </si>
  <si>
    <t>八庙村6、7、8组饮水工程</t>
  </si>
  <si>
    <t>6、7、8组</t>
  </si>
  <si>
    <t>维修清理63管道2500米</t>
  </si>
  <si>
    <t>八庙村5组饮水工程</t>
  </si>
  <si>
    <t>新建蓄水池、20管道2000米</t>
  </si>
  <si>
    <t>汉王镇</t>
  </si>
  <si>
    <t>五郎坪</t>
  </si>
  <si>
    <t>五郎坪2.3组饮水工程</t>
  </si>
  <si>
    <t>2.3组</t>
  </si>
  <si>
    <t>取水枢纽1座，沉淀池1座，蓄水池1座，铺设管道5.5千米</t>
  </si>
  <si>
    <t>五郎坪5组饮水工程</t>
  </si>
  <si>
    <t>分散管道4800米</t>
  </si>
  <si>
    <t>汉城村</t>
  </si>
  <si>
    <t>汉城村8组饮水工程</t>
  </si>
  <si>
    <t>取水枢纽1座，沉淀池1座，蓄水池1座，铺设管道5千米</t>
  </si>
  <si>
    <t>汉城村10组莲花沟饮水工程</t>
  </si>
  <si>
    <t>配水管道2200米</t>
  </si>
  <si>
    <t>汉城村7组水井湾饮水工程</t>
  </si>
  <si>
    <t>取水枢纽1座，沉淀蓄水池一体池1座，铺设管道2.6千米</t>
  </si>
  <si>
    <t>汉城村3组饮水工程</t>
  </si>
  <si>
    <t>集水井1座，蓄水池1座,铺设管道0.5千米</t>
  </si>
  <si>
    <t>汉城村9组、11组饮水工程</t>
  </si>
  <si>
    <t>9、11组</t>
  </si>
  <si>
    <t>取水枢纽1座，沉淀蓄水池一体池1座，铺设管道3千米</t>
  </si>
  <si>
    <t>农安村</t>
  </si>
  <si>
    <t>农安村张家河坝河堤建设</t>
  </si>
  <si>
    <t>新建河堤495米。</t>
  </si>
  <si>
    <t>毛坝镇</t>
  </si>
  <si>
    <t>核桃坪村</t>
  </si>
  <si>
    <t xml:space="preserve">核桃坪村6组饮水工程 </t>
  </si>
  <si>
    <t xml:space="preserve"> 6组</t>
  </si>
  <si>
    <t>改造管网600米</t>
  </si>
  <si>
    <t>核桃坪村4组饮水工程</t>
  </si>
  <si>
    <t xml:space="preserve"> 4组</t>
  </si>
  <si>
    <t>改造拦水坝1处，安装闸阀10个</t>
  </si>
  <si>
    <t>双新村</t>
  </si>
  <si>
    <t xml:space="preserve">双新村2组饮水工程 </t>
  </si>
  <si>
    <t xml:space="preserve"> 2组</t>
  </si>
  <si>
    <r>
      <rPr>
        <sz val="10"/>
        <rFont val="仿宋_GB2312"/>
        <charset val="134"/>
      </rPr>
      <t>扩建10m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蓄水池，维修4处蓄水池</t>
    </r>
  </si>
  <si>
    <t>双新村3、4组饮水工程</t>
  </si>
  <si>
    <t xml:space="preserve"> 3、4组</t>
  </si>
  <si>
    <t>改造蓄水池3处</t>
  </si>
  <si>
    <t>温家坪村</t>
  </si>
  <si>
    <t xml:space="preserve">温家坪村6组王家湾饮水工程 </t>
  </si>
  <si>
    <t>建拦水坝1处，管网800米</t>
  </si>
  <si>
    <t>温家坪村5组马家油坊饮水工程</t>
  </si>
  <si>
    <t xml:space="preserve"> 5组</t>
  </si>
  <si>
    <t>建拦水坝1处，管网1300米</t>
  </si>
  <si>
    <t>温家坪村5组饮水工程</t>
  </si>
  <si>
    <r>
      <rPr>
        <sz val="10"/>
        <rFont val="仿宋_GB2312"/>
        <charset val="134"/>
      </rPr>
      <t>建拦水坝1处，蓄水池30m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一座，管网500米</t>
    </r>
  </si>
  <si>
    <t>温家坪村4、5组饮水 工程</t>
  </si>
  <si>
    <t xml:space="preserve">4、5组 </t>
  </si>
  <si>
    <t>改造过滤池1处，管网200米</t>
  </si>
  <si>
    <t>温家坪村2组饮水工程</t>
  </si>
  <si>
    <t xml:space="preserve">3组 </t>
  </si>
  <si>
    <t>新建集水井2座，蓄水池1座</t>
  </si>
  <si>
    <t>染沟村</t>
  </si>
  <si>
    <t>染沟村2、3组饮水工程</t>
  </si>
  <si>
    <t xml:space="preserve"> 2、3组</t>
  </si>
  <si>
    <t>从集镇水厂延伸加DN32，管道2000米</t>
  </si>
  <si>
    <t>腰庄村</t>
  </si>
  <si>
    <t>腰庄村8、9组饮水工程</t>
  </si>
  <si>
    <t>8、9组</t>
  </si>
  <si>
    <t>增加入户管道300m,主管道更换300m，修建加固原有过滤池、蓄水池</t>
  </si>
  <si>
    <t>观音村</t>
  </si>
  <si>
    <t>观音村3组饮水工程</t>
  </si>
  <si>
    <t>主管道增加2000米</t>
  </si>
  <si>
    <t>岔河村</t>
  </si>
  <si>
    <t>岔河村1、2、4、6组饮水工程</t>
  </si>
  <si>
    <t>1、2、4、6组</t>
  </si>
  <si>
    <t>1、2组主管道延伸200m（2017建），4、6组主体工程维修</t>
  </si>
  <si>
    <t>干沙村</t>
  </si>
  <si>
    <t>干沙村1组饮水工程</t>
  </si>
  <si>
    <r>
      <rPr>
        <sz val="10"/>
        <rFont val="仿宋_GB2312"/>
        <charset val="134"/>
      </rPr>
      <t>新建5m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过滤池1座，30m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蓄水池1座，铺设配水管网1500m，安装消毒设备2套，消毒井1座，</t>
    </r>
  </si>
  <si>
    <t>合计</t>
  </si>
  <si>
    <t>共计31个村，64个子项目，审核价总金额8,394,306.33元，节约投资3,133,893.67元。</t>
  </si>
  <si>
    <t>院墙村</t>
  </si>
  <si>
    <t>院墙村2组饮水工程</t>
  </si>
  <si>
    <t>20m3蓄水池1座</t>
  </si>
  <si>
    <t>院墙村3组饮水工程</t>
  </si>
  <si>
    <t>拦水坝1座，过滤池1座，管道200m。</t>
  </si>
  <si>
    <t>江河村</t>
  </si>
  <si>
    <t>江河村2组饮水工程</t>
  </si>
  <si>
    <t>拦水坝1座，过滤池1座，10m3蓄水池1座，管道500m。</t>
  </si>
  <si>
    <t>江河村3组饮水工程</t>
  </si>
  <si>
    <t>10m3蓄水池1座，管道500m。</t>
  </si>
  <si>
    <t>止凤村</t>
  </si>
  <si>
    <t>止凤村1组饮水工程</t>
  </si>
  <si>
    <t>拦水坝1座，过滤池1座，20m3蓄水池1座，管道500m。</t>
  </si>
  <si>
    <t>新桃村</t>
  </si>
  <si>
    <t>新桃村1.2组饮水工程</t>
  </si>
  <si>
    <t>1.2组</t>
  </si>
  <si>
    <t>改造φ75PE管道1500米</t>
  </si>
  <si>
    <t>新桃村8组饮水工程</t>
  </si>
  <si>
    <r>
      <rPr>
        <sz val="10"/>
        <rFont val="仿宋_GB2312"/>
        <charset val="134"/>
      </rPr>
      <t>拦水坝一座、10m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过滤蓄水一体池一座、安装φ32PE输水管道2500米、φ20PE配水管道2000米</t>
    </r>
  </si>
  <si>
    <t>新桃村7组饮水工程</t>
  </si>
  <si>
    <t>新建30立方米蓄水池1个</t>
  </si>
  <si>
    <t>新桃村10组（原马道村）饮水村工程</t>
  </si>
  <si>
    <r>
      <rPr>
        <sz val="10"/>
        <rFont val="仿宋_GB2312"/>
        <charset val="134"/>
      </rPr>
      <t>新建取水坝1座、10m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蓄水池1座、供水管网1920米。安装60米扬尘抽水两相水泵1台。</t>
    </r>
  </si>
  <si>
    <t>庙坝村</t>
  </si>
  <si>
    <t>庙坝村2、6、7组安全饮水改造工程</t>
  </si>
  <si>
    <t>2、6、7组</t>
  </si>
  <si>
    <t>新建拦水坝4处，慢滤池4座、过滤池1座，蓄水池1座，增加管道3000米。</t>
  </si>
  <si>
    <t>庙坝村3组饮水工程</t>
  </si>
  <si>
    <t>太山庙</t>
  </si>
  <si>
    <t>需增加拦水坝一个、
慢滤池一个，20管道500米</t>
  </si>
  <si>
    <t>新光村</t>
  </si>
  <si>
    <t>新光村3组大堰沟饮水工程</t>
  </si>
  <si>
    <t>新建拦水坝1处 ，集水井1处</t>
  </si>
  <si>
    <t>新光村6组饮水工程</t>
  </si>
  <si>
    <t>新光村5组王明沟供水工程</t>
  </si>
  <si>
    <t>增加拦水坝、增加管道500米</t>
  </si>
  <si>
    <t>老庄村</t>
  </si>
  <si>
    <t>老庄村2组饮水工程</t>
  </si>
  <si>
    <t>分散供水水源不足，洞口湾新建20立方集雨水窖1座</t>
  </si>
  <si>
    <t>老庄村5组饮水工程</t>
  </si>
  <si>
    <t>老婆湾</t>
  </si>
  <si>
    <t>新建拦水坝1处、1000米。DN50主管道</t>
  </si>
  <si>
    <t>堰塘村</t>
  </si>
  <si>
    <t>堰塘村2、4、7组安全饮水改造工程</t>
  </si>
  <si>
    <t xml:space="preserve">2、4、7组 </t>
  </si>
  <si>
    <r>
      <rPr>
        <sz val="10"/>
        <rFont val="仿宋_GB2312"/>
        <charset val="134"/>
      </rPr>
      <t>7组新建20m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蓄水池1座。
DN32主管道500米。2组、4组新建20m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、100m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蓄水池、过滤池。主管道1500米，配套入户管道</t>
    </r>
  </si>
  <si>
    <t>堰塘村8组（贵仙沟）饮水工程</t>
  </si>
  <si>
    <r>
      <rPr>
        <sz val="10"/>
        <rFont val="仿宋_GB2312"/>
        <charset val="134"/>
      </rPr>
      <t>修建200m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蓄水池及相应基础设施</t>
    </r>
  </si>
  <si>
    <t>堰塘村9组大茅坡饮水工程</t>
  </si>
  <si>
    <t>新建蓄水池1座</t>
  </si>
  <si>
    <t>瓦房村</t>
  </si>
  <si>
    <t>瓦房村2组饮水工程</t>
  </si>
  <si>
    <t>2组过滤池1座，新增取水水源1处，新增蓄水池1座，DN50号管道800米；</t>
  </si>
  <si>
    <t>瓦房村3组饮水工程</t>
  </si>
  <si>
    <t>维修安装受灾水毁管应急2000米管道。</t>
  </si>
  <si>
    <t>瓦房村4、5组饮水工程</t>
  </si>
  <si>
    <t>4、5组</t>
  </si>
  <si>
    <t>新增取水水源1处，改造DN32管道500米；</t>
  </si>
  <si>
    <t>团堡村</t>
  </si>
  <si>
    <t>团堡村1组饮水工程</t>
  </si>
  <si>
    <t>维修沉淀过滤池1座，新增主管道φ50一公里</t>
  </si>
  <si>
    <t>团堡村3组饮水工程</t>
  </si>
  <si>
    <t>新建拦水坝1座</t>
  </si>
  <si>
    <t>关庙村2、3组饮水工程</t>
  </si>
  <si>
    <t>唐家沟</t>
  </si>
  <si>
    <t>对原有蓄水池进行扩建提升</t>
  </si>
  <si>
    <t>关庙村1、4、5组饮水工程</t>
  </si>
  <si>
    <t xml:space="preserve"> 段家沟</t>
  </si>
  <si>
    <t>高滩村</t>
  </si>
  <si>
    <t>高滩村7、8组饮水工程</t>
  </si>
  <si>
    <t>七组新建蓄水池30立方，需增加∮40主管道1500米，到户∮20管道3000米。</t>
  </si>
  <si>
    <t>高滩村3、4组饮水工程</t>
  </si>
  <si>
    <t>3、4组</t>
  </si>
  <si>
    <t>公路沿线管道受损3KM，扩建蓄水池（3个）</t>
  </si>
  <si>
    <t>大坝村</t>
  </si>
  <si>
    <t>大坝村7组饮水工程</t>
  </si>
  <si>
    <t>新建过滤池、蓄水池各2座、32管道2000米、20管道3000米。</t>
  </si>
  <si>
    <t>大坝村3组饮水工程</t>
  </si>
  <si>
    <t>直径40管道2000米，20立方米蓄水池1座。</t>
  </si>
  <si>
    <t>百坝村</t>
  </si>
  <si>
    <t>百坝村5组饮水工程</t>
  </si>
  <si>
    <t>水池修建1座，维修63管道3000米</t>
  </si>
  <si>
    <t>白鹤村</t>
  </si>
  <si>
    <t>白鹤村甘家沟饮水工程</t>
  </si>
  <si>
    <t>甘家沟</t>
  </si>
  <si>
    <t>新建一体化10立方蓄水池及管道800米</t>
  </si>
  <si>
    <t>白鹤村学校饮水工程</t>
  </si>
  <si>
    <t>社庙</t>
  </si>
  <si>
    <t>新建净水池和蓄水池</t>
  </si>
  <si>
    <t>天桥村</t>
  </si>
  <si>
    <t>天桥村1组饮水工程</t>
  </si>
  <si>
    <t>新建过滤池一处</t>
  </si>
  <si>
    <t>三坪村</t>
  </si>
  <si>
    <t>三坪村6组饮水工程</t>
  </si>
  <si>
    <t>水坝维修、完善消毒设施需50CM供水管500米</t>
  </si>
  <si>
    <t>三坪村4组尧湾饮水工程</t>
  </si>
  <si>
    <t>水坝扩建及完善设施</t>
  </si>
  <si>
    <t>三坪村5组太阳湾饮水工程</t>
  </si>
  <si>
    <t>牌楼村</t>
  </si>
  <si>
    <t>牌楼村1组单家沟饮水工程</t>
  </si>
  <si>
    <t>水池维修</t>
  </si>
  <si>
    <t>牌楼村1组香水沟饮水工程</t>
  </si>
  <si>
    <t>牌楼村2组大沟河饮水工程</t>
  </si>
  <si>
    <t>牌楼村3组大湾饮水工程程</t>
  </si>
  <si>
    <t>牌楼村4、5组饮水工程</t>
  </si>
  <si>
    <t>岩峰村</t>
  </si>
  <si>
    <t>岩峰1、4饮水工程</t>
  </si>
  <si>
    <t>1、4组</t>
  </si>
  <si>
    <t>水源地新建拦水坝、取水口</t>
  </si>
  <si>
    <t>岩峰村2、3饮水工程</t>
  </si>
  <si>
    <t>2、3组</t>
  </si>
  <si>
    <t>维修拦水坝、维修沉砂过滤池、维修蓄水池、清理主管道</t>
  </si>
  <si>
    <t>龙湾村</t>
  </si>
  <si>
    <t>龙湾村1组、2组饮水工程</t>
  </si>
  <si>
    <t>1、2组</t>
  </si>
  <si>
    <t>拦水坝、渗井、过滤池、蓄水池、管道</t>
  </si>
  <si>
    <t>蒿坪镇</t>
  </si>
  <si>
    <t>王家河村</t>
  </si>
  <si>
    <t>王家河村土墙湾口饮水工程</t>
  </si>
  <si>
    <t>拦水坝1座，沉淀过滤池1座，30立方蓄水池，减压调蓄池2座，输水管500米</t>
  </si>
  <si>
    <t>东关村</t>
  </si>
  <si>
    <t>东关村东堰饮水工程</t>
  </si>
  <si>
    <t>老天紫3组</t>
  </si>
  <si>
    <t>修建减压池1座</t>
  </si>
  <si>
    <t>安五村</t>
  </si>
  <si>
    <t>安五村3组党家湾饮水工程</t>
  </si>
  <si>
    <t xml:space="preserve"> 3组 </t>
  </si>
  <si>
    <t>过滤池漏水，加固1座</t>
  </si>
  <si>
    <t>西河村</t>
  </si>
  <si>
    <t>西河村1组饮水工程</t>
  </si>
  <si>
    <t>新建蓄水池30立方米1座，更换新管道 3000米、管件配件等。</t>
  </si>
  <si>
    <t>洞河镇</t>
  </si>
  <si>
    <t>联丰村</t>
  </si>
  <si>
    <t>联丰村1组饮水改造工程</t>
  </si>
  <si>
    <t>更换管道1000m</t>
  </si>
  <si>
    <t>楸园村</t>
  </si>
  <si>
    <t>楸园村6组汪家沟饮水工程</t>
  </si>
  <si>
    <t>汪家沟</t>
  </si>
  <si>
    <t>新建拦水坝一座、维修改造过滤池一座、安装消毒设备2台</t>
  </si>
  <si>
    <t>2010年</t>
  </si>
  <si>
    <t>菜园村</t>
  </si>
  <si>
    <t>菜园村1、2组饮水工程</t>
  </si>
  <si>
    <t>更换φ40管道2.2km，新建过滤池一座</t>
  </si>
  <si>
    <t>菜园村3组饮水工程</t>
  </si>
  <si>
    <t>新建泉室一座，φ32管道500m</t>
  </si>
  <si>
    <t>菜园村5组饮水工程</t>
  </si>
  <si>
    <t>新建过滤池一座</t>
  </si>
  <si>
    <t>马家庄村</t>
  </si>
  <si>
    <t>马家庄3、4组饮水工程</t>
  </si>
  <si>
    <t>新建拦水坝一座，30m3蓄水池一座，抽水泵一台，抽水管道500米，配水管道3500米，安装消毒设备1台</t>
  </si>
  <si>
    <t>洞河村</t>
  </si>
  <si>
    <t>洞河村7组饮水工程</t>
  </si>
  <si>
    <t>新建集水井一座，清理塌方，修建挡护</t>
  </si>
  <si>
    <t>石家村</t>
  </si>
  <si>
    <t>石家村1-5组饮水工程</t>
  </si>
  <si>
    <t>1至5组</t>
  </si>
  <si>
    <t>一组拦水坝维修改造，各组更换φ40管道1600米，φ32管道300米</t>
  </si>
  <si>
    <t>红岩村</t>
  </si>
  <si>
    <t>洞红岩村6组饮水工程</t>
  </si>
  <si>
    <t>新建拦水坝一座，输水管道300米</t>
  </si>
  <si>
    <t>小红光村</t>
  </si>
  <si>
    <t>小红光村1、4组饮水工程</t>
  </si>
  <si>
    <t>新建拦水坝一座、过滤池一座，新增2台消毒设备</t>
  </si>
  <si>
    <t>云峰村</t>
  </si>
  <si>
    <t>云峰村1组饮水工程</t>
  </si>
  <si>
    <t>新建拦水坝一座、过滤池一座，蓄水池一座，管道6000米</t>
  </si>
  <si>
    <t>云峰村3组小湾沟饮水工程</t>
  </si>
  <si>
    <r>
      <rPr>
        <sz val="10"/>
        <rFont val="仿宋_GB2312"/>
        <charset val="134"/>
      </rPr>
      <t>新建取水枢纽1处，铺设φ63PE输水管道130m，铺设φ63PE配水干管400m，新建20m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过滤蓄水池1座</t>
    </r>
  </si>
  <si>
    <t>竹山村</t>
  </si>
  <si>
    <t>竹山村2-9组饮水工程</t>
  </si>
  <si>
    <t>2-9组</t>
  </si>
  <si>
    <t>建过滤池1座，管网900米，建设排污阀5个</t>
  </si>
  <si>
    <t>竹山村10组饮水工程</t>
  </si>
  <si>
    <t>建拦水坝2处，管道1200米</t>
  </si>
  <si>
    <t>鲁家村</t>
  </si>
  <si>
    <t>鲁家村5、6组饮水工程</t>
  </si>
  <si>
    <t xml:space="preserve"> 5、6组</t>
  </si>
  <si>
    <t xml:space="preserve">过滤池清淤，管网改造500米，拦水坝维修  </t>
  </si>
  <si>
    <t>鲁家村3组饮水工程</t>
  </si>
  <si>
    <t>拦水坝维修、管网改造500米</t>
  </si>
  <si>
    <t>鲁家村1组饮水工程</t>
  </si>
  <si>
    <t>改造管道2500米，拦水坝维修</t>
  </si>
  <si>
    <t>瓦滩村</t>
  </si>
  <si>
    <t>瓦滩村6、7、8组饮水工程</t>
  </si>
  <si>
    <t>建沉淀池、拦水坝、蓄水池、过滤池、管道2000米</t>
  </si>
  <si>
    <t>共计36个村，67个子项目，审核价8,103,124.21元，超出投资3,029,824.21元。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</si>
</sst>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b/>
      <sz val="20"/>
      <name val="仿宋_GB2312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b/>
      <sz val="12"/>
      <name val="仿宋_GB2312"/>
      <charset val="134"/>
    </font>
    <font>
      <b/>
      <sz val="9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perscript"/>
      <sz val="10"/>
      <name val="仿宋_GB2312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/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53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left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 applyProtection="1">
      <alignment horizontal="center" vertical="center" wrapText="1"/>
    </xf>
    <xf numFmtId="0" fontId="1" fillId="0" borderId="1" xfId="5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8 2 4" xfId="50"/>
    <cellStyle name="常规 2" xfId="51"/>
    <cellStyle name="常规 3" xfId="52"/>
    <cellStyle name="常规 5" xfId="53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0"/>
  <sheetViews>
    <sheetView tabSelected="1" workbookViewId="0">
      <selection activeCell="N12" sqref="N12"/>
    </sheetView>
  </sheetViews>
  <sheetFormatPr defaultColWidth="8.88333333333333" defaultRowHeight="12"/>
  <cols>
    <col min="1" max="1" width="5" style="4" customWidth="1"/>
    <col min="2" max="2" width="7.75" style="3" customWidth="1"/>
    <col min="3" max="3" width="7.25" style="3" customWidth="1"/>
    <col min="4" max="4" width="22.125" style="5" customWidth="1"/>
    <col min="5" max="5" width="8.13333333333333" style="3" customWidth="1"/>
    <col min="6" max="6" width="35.5" style="5" customWidth="1"/>
    <col min="7" max="8" width="9.25" style="3" customWidth="1"/>
    <col min="9" max="9" width="10.875" style="6" customWidth="1"/>
    <col min="10" max="10" width="9.875" style="3" customWidth="1"/>
    <col min="11" max="11" width="10.5" style="3" customWidth="1"/>
    <col min="12" max="12" width="9.25" style="3"/>
    <col min="13" max="13" width="11.5" style="3"/>
    <col min="14" max="14" width="11.125" style="3"/>
    <col min="15" max="16384" width="8.88333333333333" style="3"/>
  </cols>
  <sheetData>
    <row r="1" ht="25" customHeight="1" spans="1:1">
      <c r="A1" s="7" t="s">
        <v>0</v>
      </c>
    </row>
    <row r="2" ht="35" customHeight="1" spans="1:11">
      <c r="A2" s="8" t="s">
        <v>1</v>
      </c>
      <c r="B2" s="9"/>
      <c r="C2" s="9"/>
      <c r="D2" s="10"/>
      <c r="E2" s="9"/>
      <c r="F2" s="10"/>
      <c r="G2" s="9"/>
      <c r="H2" s="9"/>
      <c r="I2" s="24"/>
      <c r="J2" s="9"/>
      <c r="K2" s="9"/>
    </row>
    <row r="3" ht="11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25" t="s">
        <v>10</v>
      </c>
      <c r="J3" s="12" t="s">
        <v>11</v>
      </c>
      <c r="K3" s="12" t="s">
        <v>12</v>
      </c>
    </row>
    <row r="4" ht="11" customHeight="1" spans="1:11">
      <c r="A4" s="11"/>
      <c r="B4" s="11"/>
      <c r="C4" s="11"/>
      <c r="D4" s="11"/>
      <c r="E4" s="11"/>
      <c r="F4" s="11"/>
      <c r="G4" s="11"/>
      <c r="H4" s="11"/>
      <c r="I4" s="25"/>
      <c r="J4" s="26"/>
      <c r="K4" s="26"/>
    </row>
    <row r="5" ht="11" customHeight="1" spans="1:11">
      <c r="A5" s="12"/>
      <c r="B5" s="12"/>
      <c r="C5" s="12"/>
      <c r="D5" s="12"/>
      <c r="E5" s="12"/>
      <c r="F5" s="12"/>
      <c r="G5" s="12"/>
      <c r="H5" s="12"/>
      <c r="I5" s="27"/>
      <c r="J5" s="26"/>
      <c r="K5" s="26"/>
    </row>
    <row r="6" s="1" customFormat="1" ht="21" customHeight="1" spans="1:12">
      <c r="A6" s="13">
        <v>1</v>
      </c>
      <c r="B6" s="13" t="s">
        <v>13</v>
      </c>
      <c r="C6" s="13" t="s">
        <v>14</v>
      </c>
      <c r="D6" s="13" t="s">
        <v>15</v>
      </c>
      <c r="E6" s="13" t="s">
        <v>16</v>
      </c>
      <c r="F6" s="14" t="s">
        <v>17</v>
      </c>
      <c r="G6" s="13" t="s">
        <v>18</v>
      </c>
      <c r="H6" s="15">
        <v>2009</v>
      </c>
      <c r="I6" s="28">
        <v>180000</v>
      </c>
      <c r="J6" s="13">
        <v>159881.63</v>
      </c>
      <c r="K6" s="13">
        <f>280000-J6</f>
        <v>120118.37</v>
      </c>
      <c r="L6" s="29"/>
    </row>
    <row r="7" s="1" customFormat="1" ht="27" customHeight="1" spans="1:12">
      <c r="A7" s="13">
        <v>2</v>
      </c>
      <c r="B7" s="13"/>
      <c r="C7" s="13"/>
      <c r="D7" s="13" t="s">
        <v>19</v>
      </c>
      <c r="E7" s="13" t="s">
        <v>20</v>
      </c>
      <c r="F7" s="14" t="s">
        <v>21</v>
      </c>
      <c r="G7" s="13" t="s">
        <v>18</v>
      </c>
      <c r="H7" s="15">
        <v>2010</v>
      </c>
      <c r="I7" s="28">
        <v>100000</v>
      </c>
      <c r="J7" s="13"/>
      <c r="K7" s="13"/>
      <c r="L7" s="29"/>
    </row>
    <row r="8" s="1" customFormat="1" ht="21" customHeight="1" spans="1:12">
      <c r="A8" s="13">
        <v>3</v>
      </c>
      <c r="B8" s="13" t="s">
        <v>13</v>
      </c>
      <c r="C8" s="13" t="s">
        <v>22</v>
      </c>
      <c r="D8" s="13" t="s">
        <v>23</v>
      </c>
      <c r="E8" s="13" t="s">
        <v>24</v>
      </c>
      <c r="F8" s="14" t="s">
        <v>25</v>
      </c>
      <c r="G8" s="13" t="s">
        <v>26</v>
      </c>
      <c r="H8" s="15"/>
      <c r="I8" s="28">
        <v>1085400</v>
      </c>
      <c r="J8" s="13">
        <v>952489.86</v>
      </c>
      <c r="K8" s="13">
        <f>I8-J8</f>
        <v>132910.14</v>
      </c>
      <c r="L8" s="29"/>
    </row>
    <row r="9" s="1" customFormat="1" ht="17" customHeight="1" spans="1:12">
      <c r="A9" s="13">
        <v>4</v>
      </c>
      <c r="B9" s="13" t="s">
        <v>27</v>
      </c>
      <c r="C9" s="15" t="s">
        <v>28</v>
      </c>
      <c r="D9" s="15" t="s">
        <v>29</v>
      </c>
      <c r="E9" s="15" t="s">
        <v>30</v>
      </c>
      <c r="F9" s="16" t="s">
        <v>31</v>
      </c>
      <c r="G9" s="15" t="s">
        <v>18</v>
      </c>
      <c r="H9" s="15">
        <v>2018</v>
      </c>
      <c r="I9" s="28">
        <v>80000</v>
      </c>
      <c r="J9" s="13">
        <v>58907.02</v>
      </c>
      <c r="K9" s="13">
        <f>I9-J9</f>
        <v>21092.98</v>
      </c>
      <c r="L9" s="29"/>
    </row>
    <row r="10" s="1" customFormat="1" ht="17" customHeight="1" spans="1:12">
      <c r="A10" s="13">
        <v>5</v>
      </c>
      <c r="B10" s="13" t="s">
        <v>27</v>
      </c>
      <c r="C10" s="13" t="s">
        <v>32</v>
      </c>
      <c r="D10" s="13" t="s">
        <v>33</v>
      </c>
      <c r="E10" s="13" t="s">
        <v>34</v>
      </c>
      <c r="F10" s="14" t="s">
        <v>35</v>
      </c>
      <c r="G10" s="13" t="s">
        <v>18</v>
      </c>
      <c r="H10" s="15">
        <v>2017</v>
      </c>
      <c r="I10" s="28">
        <v>15000</v>
      </c>
      <c r="J10" s="13">
        <v>9581.93</v>
      </c>
      <c r="K10" s="13">
        <f>I10-J10</f>
        <v>5418.07</v>
      </c>
      <c r="L10" s="29"/>
    </row>
    <row r="11" s="1" customFormat="1" ht="17" customHeight="1" spans="1:12">
      <c r="A11" s="13">
        <v>6</v>
      </c>
      <c r="B11" s="13"/>
      <c r="C11" s="13"/>
      <c r="D11" s="13" t="s">
        <v>36</v>
      </c>
      <c r="E11" s="13" t="s">
        <v>30</v>
      </c>
      <c r="F11" s="14" t="s">
        <v>37</v>
      </c>
      <c r="G11" s="13" t="s">
        <v>18</v>
      </c>
      <c r="H11" s="15">
        <v>2015</v>
      </c>
      <c r="I11" s="28">
        <v>30000</v>
      </c>
      <c r="J11" s="13">
        <v>17285.75</v>
      </c>
      <c r="K11" s="13">
        <f>I11-J11</f>
        <v>12714.25</v>
      </c>
      <c r="L11" s="29"/>
    </row>
    <row r="12" s="1" customFormat="1" ht="17" customHeight="1" spans="1:12">
      <c r="A12" s="13">
        <v>7</v>
      </c>
      <c r="B12" s="13" t="s">
        <v>27</v>
      </c>
      <c r="C12" s="13" t="s">
        <v>38</v>
      </c>
      <c r="D12" s="13" t="s">
        <v>39</v>
      </c>
      <c r="E12" s="13" t="s">
        <v>40</v>
      </c>
      <c r="F12" s="14" t="s">
        <v>41</v>
      </c>
      <c r="G12" s="13" t="s">
        <v>18</v>
      </c>
      <c r="H12" s="15">
        <v>2019</v>
      </c>
      <c r="I12" s="28">
        <v>70000</v>
      </c>
      <c r="J12" s="13">
        <v>59262.05</v>
      </c>
      <c r="K12" s="13">
        <f>I12-J12</f>
        <v>10737.95</v>
      </c>
      <c r="L12" s="29"/>
    </row>
    <row r="13" s="1" customFormat="1" ht="17" customHeight="1" spans="1:12">
      <c r="A13" s="13">
        <v>8</v>
      </c>
      <c r="B13" s="13" t="s">
        <v>42</v>
      </c>
      <c r="C13" s="13" t="s">
        <v>43</v>
      </c>
      <c r="D13" s="13" t="s">
        <v>44</v>
      </c>
      <c r="E13" s="13" t="s">
        <v>34</v>
      </c>
      <c r="F13" s="14" t="s">
        <v>45</v>
      </c>
      <c r="G13" s="13" t="s">
        <v>18</v>
      </c>
      <c r="H13" s="15">
        <v>2018</v>
      </c>
      <c r="I13" s="28">
        <v>15000</v>
      </c>
      <c r="J13" s="13">
        <v>141573.87</v>
      </c>
      <c r="K13" s="13">
        <f>200000-J13</f>
        <v>58426.13</v>
      </c>
      <c r="L13" s="29"/>
    </row>
    <row r="14" s="1" customFormat="1" ht="17" customHeight="1" spans="1:12">
      <c r="A14" s="13">
        <v>9</v>
      </c>
      <c r="B14" s="13"/>
      <c r="C14" s="13"/>
      <c r="D14" s="13" t="s">
        <v>46</v>
      </c>
      <c r="E14" s="13" t="s">
        <v>47</v>
      </c>
      <c r="F14" s="14" t="s">
        <v>48</v>
      </c>
      <c r="G14" s="13" t="s">
        <v>18</v>
      </c>
      <c r="H14" s="15">
        <v>2015</v>
      </c>
      <c r="I14" s="28">
        <v>60000</v>
      </c>
      <c r="J14" s="13"/>
      <c r="K14" s="13"/>
      <c r="L14" s="29"/>
    </row>
    <row r="15" s="1" customFormat="1" ht="17" customHeight="1" spans="1:12">
      <c r="A15" s="13">
        <v>10</v>
      </c>
      <c r="B15" s="13"/>
      <c r="C15" s="13"/>
      <c r="D15" s="13" t="s">
        <v>49</v>
      </c>
      <c r="E15" s="13" t="s">
        <v>20</v>
      </c>
      <c r="F15" s="14" t="s">
        <v>45</v>
      </c>
      <c r="G15" s="13" t="s">
        <v>18</v>
      </c>
      <c r="H15" s="15">
        <v>2016</v>
      </c>
      <c r="I15" s="28">
        <v>15000</v>
      </c>
      <c r="J15" s="13"/>
      <c r="K15" s="13"/>
      <c r="L15" s="29"/>
    </row>
    <row r="16" s="1" customFormat="1" ht="33" customHeight="1" spans="1:12">
      <c r="A16" s="13">
        <v>11</v>
      </c>
      <c r="B16" s="13"/>
      <c r="C16" s="13"/>
      <c r="D16" s="13" t="s">
        <v>50</v>
      </c>
      <c r="E16" s="13" t="s">
        <v>51</v>
      </c>
      <c r="F16" s="14" t="s">
        <v>52</v>
      </c>
      <c r="G16" s="13" t="s">
        <v>18</v>
      </c>
      <c r="H16" s="15">
        <v>2018</v>
      </c>
      <c r="I16" s="28">
        <v>110000</v>
      </c>
      <c r="J16" s="13"/>
      <c r="K16" s="13"/>
      <c r="L16" s="29"/>
    </row>
    <row r="17" s="1" customFormat="1" ht="29" customHeight="1" spans="1:12">
      <c r="A17" s="13">
        <v>12</v>
      </c>
      <c r="B17" s="13" t="s">
        <v>42</v>
      </c>
      <c r="C17" s="13" t="s">
        <v>53</v>
      </c>
      <c r="D17" s="13" t="s">
        <v>54</v>
      </c>
      <c r="E17" s="13" t="s">
        <v>24</v>
      </c>
      <c r="F17" s="14" t="s">
        <v>55</v>
      </c>
      <c r="G17" s="13" t="s">
        <v>26</v>
      </c>
      <c r="H17" s="13"/>
      <c r="I17" s="28">
        <v>210000</v>
      </c>
      <c r="J17" s="13">
        <v>122076.91</v>
      </c>
      <c r="K17" s="13">
        <f>I17-J17</f>
        <v>87923.09</v>
      </c>
      <c r="L17" s="29"/>
    </row>
    <row r="18" s="1" customFormat="1" ht="51" customHeight="1" spans="1:12">
      <c r="A18" s="13">
        <v>13</v>
      </c>
      <c r="B18" s="13" t="s">
        <v>56</v>
      </c>
      <c r="C18" s="13" t="s">
        <v>57</v>
      </c>
      <c r="D18" s="13" t="s">
        <v>58</v>
      </c>
      <c r="E18" s="13" t="s">
        <v>30</v>
      </c>
      <c r="F18" s="14" t="s">
        <v>59</v>
      </c>
      <c r="G18" s="13" t="s">
        <v>26</v>
      </c>
      <c r="H18" s="13"/>
      <c r="I18" s="28">
        <v>170000</v>
      </c>
      <c r="J18" s="13">
        <v>242500.95</v>
      </c>
      <c r="K18" s="13">
        <f>320000-J18</f>
        <v>77499.05</v>
      </c>
      <c r="L18" s="29"/>
    </row>
    <row r="19" s="1" customFormat="1" ht="21" customHeight="1" spans="1:12">
      <c r="A19" s="13">
        <v>14</v>
      </c>
      <c r="B19" s="13"/>
      <c r="C19" s="13"/>
      <c r="D19" s="13" t="s">
        <v>60</v>
      </c>
      <c r="E19" s="13" t="s">
        <v>47</v>
      </c>
      <c r="F19" s="14" t="s">
        <v>61</v>
      </c>
      <c r="G19" s="13" t="s">
        <v>18</v>
      </c>
      <c r="H19" s="13">
        <v>2018</v>
      </c>
      <c r="I19" s="28">
        <v>150000</v>
      </c>
      <c r="J19" s="13"/>
      <c r="K19" s="13"/>
      <c r="L19" s="29"/>
    </row>
    <row r="20" s="1" customFormat="1" ht="18" customHeight="1" spans="1:12">
      <c r="A20" s="13">
        <v>15</v>
      </c>
      <c r="B20" s="13" t="s">
        <v>62</v>
      </c>
      <c r="C20" s="13" t="s">
        <v>63</v>
      </c>
      <c r="D20" s="13" t="s">
        <v>64</v>
      </c>
      <c r="E20" s="13" t="s">
        <v>65</v>
      </c>
      <c r="F20" s="14" t="s">
        <v>66</v>
      </c>
      <c r="G20" s="13" t="s">
        <v>26</v>
      </c>
      <c r="H20" s="15">
        <v>2017</v>
      </c>
      <c r="I20" s="28">
        <v>200000</v>
      </c>
      <c r="J20" s="13">
        <v>364066.36</v>
      </c>
      <c r="K20" s="13">
        <f>365000-J20</f>
        <v>933.640000000014</v>
      </c>
      <c r="L20" s="29"/>
    </row>
    <row r="21" s="1" customFormat="1" ht="18" customHeight="1" spans="1:12">
      <c r="A21" s="13">
        <v>16</v>
      </c>
      <c r="B21" s="13"/>
      <c r="C21" s="13"/>
      <c r="D21" s="13" t="s">
        <v>67</v>
      </c>
      <c r="E21" s="13" t="s">
        <v>34</v>
      </c>
      <c r="F21" s="14" t="s">
        <v>68</v>
      </c>
      <c r="G21" s="13" t="s">
        <v>26</v>
      </c>
      <c r="H21" s="15">
        <v>2017</v>
      </c>
      <c r="I21" s="28">
        <v>100000</v>
      </c>
      <c r="J21" s="13"/>
      <c r="K21" s="13"/>
      <c r="L21" s="29"/>
    </row>
    <row r="22" s="1" customFormat="1" ht="18" customHeight="1" spans="1:12">
      <c r="A22" s="13">
        <v>17</v>
      </c>
      <c r="B22" s="13"/>
      <c r="C22" s="13"/>
      <c r="D22" s="13" t="s">
        <v>69</v>
      </c>
      <c r="E22" s="13" t="s">
        <v>70</v>
      </c>
      <c r="F22" s="14" t="s">
        <v>71</v>
      </c>
      <c r="G22" s="13" t="s">
        <v>18</v>
      </c>
      <c r="H22" s="15">
        <v>2017</v>
      </c>
      <c r="I22" s="28">
        <v>5000</v>
      </c>
      <c r="J22" s="13"/>
      <c r="K22" s="13"/>
      <c r="L22" s="29"/>
    </row>
    <row r="23" s="1" customFormat="1" ht="34" customHeight="1" spans="1:12">
      <c r="A23" s="13">
        <v>18</v>
      </c>
      <c r="B23" s="13"/>
      <c r="C23" s="13"/>
      <c r="D23" s="13" t="s">
        <v>72</v>
      </c>
      <c r="E23" s="13" t="s">
        <v>51</v>
      </c>
      <c r="F23" s="14" t="s">
        <v>73</v>
      </c>
      <c r="G23" s="13" t="s">
        <v>18</v>
      </c>
      <c r="H23" s="15">
        <v>2013</v>
      </c>
      <c r="I23" s="28">
        <v>50000</v>
      </c>
      <c r="J23" s="13"/>
      <c r="K23" s="13"/>
      <c r="L23" s="29"/>
    </row>
    <row r="24" s="1" customFormat="1" ht="18" customHeight="1" spans="1:12">
      <c r="A24" s="13">
        <v>19</v>
      </c>
      <c r="B24" s="13"/>
      <c r="C24" s="13"/>
      <c r="D24" s="13" t="s">
        <v>74</v>
      </c>
      <c r="E24" s="13" t="s">
        <v>75</v>
      </c>
      <c r="F24" s="14" t="s">
        <v>71</v>
      </c>
      <c r="G24" s="13" t="s">
        <v>18</v>
      </c>
      <c r="H24" s="15">
        <v>2017</v>
      </c>
      <c r="I24" s="28">
        <v>5000</v>
      </c>
      <c r="J24" s="13"/>
      <c r="K24" s="13"/>
      <c r="L24" s="29"/>
    </row>
    <row r="25" s="1" customFormat="1" ht="18" customHeight="1" spans="1:12">
      <c r="A25" s="13">
        <v>20</v>
      </c>
      <c r="B25" s="13"/>
      <c r="C25" s="13"/>
      <c r="D25" s="13" t="s">
        <v>76</v>
      </c>
      <c r="E25" s="13" t="s">
        <v>16</v>
      </c>
      <c r="F25" s="14" t="s">
        <v>71</v>
      </c>
      <c r="G25" s="13" t="s">
        <v>18</v>
      </c>
      <c r="H25" s="15">
        <v>2017</v>
      </c>
      <c r="I25" s="28">
        <v>5000</v>
      </c>
      <c r="J25" s="13"/>
      <c r="K25" s="13"/>
      <c r="L25" s="29"/>
    </row>
    <row r="26" s="1" customFormat="1" ht="30" customHeight="1" spans="1:12">
      <c r="A26" s="13">
        <v>21</v>
      </c>
      <c r="B26" s="13" t="s">
        <v>62</v>
      </c>
      <c r="C26" s="13" t="s">
        <v>77</v>
      </c>
      <c r="D26" s="13" t="s">
        <v>78</v>
      </c>
      <c r="E26" s="13" t="s">
        <v>79</v>
      </c>
      <c r="F26" s="14" t="s">
        <v>80</v>
      </c>
      <c r="G26" s="13" t="s">
        <v>18</v>
      </c>
      <c r="H26" s="15">
        <v>2017</v>
      </c>
      <c r="I26" s="28">
        <v>500000</v>
      </c>
      <c r="J26" s="13">
        <v>326299.37</v>
      </c>
      <c r="K26" s="13">
        <f>I26-J26</f>
        <v>173700.63</v>
      </c>
      <c r="L26" s="29"/>
    </row>
    <row r="27" s="1" customFormat="1" ht="21" customHeight="1" spans="1:12">
      <c r="A27" s="13">
        <v>22</v>
      </c>
      <c r="B27" s="13" t="s">
        <v>81</v>
      </c>
      <c r="C27" s="17" t="s">
        <v>82</v>
      </c>
      <c r="D27" s="17" t="s">
        <v>83</v>
      </c>
      <c r="E27" s="17" t="s">
        <v>30</v>
      </c>
      <c r="F27" s="18" t="s">
        <v>84</v>
      </c>
      <c r="G27" s="13" t="s">
        <v>18</v>
      </c>
      <c r="H27" s="13">
        <v>2011</v>
      </c>
      <c r="I27" s="28">
        <v>100000</v>
      </c>
      <c r="J27" s="13">
        <v>43179.08</v>
      </c>
      <c r="K27" s="13">
        <f>I27-J27</f>
        <v>56820.92</v>
      </c>
      <c r="L27" s="29"/>
    </row>
    <row r="28" s="1" customFormat="1" ht="21" customHeight="1" spans="1:12">
      <c r="A28" s="13">
        <v>23</v>
      </c>
      <c r="B28" s="13" t="s">
        <v>81</v>
      </c>
      <c r="C28" s="13" t="s">
        <v>85</v>
      </c>
      <c r="D28" s="13" t="s">
        <v>86</v>
      </c>
      <c r="E28" s="13" t="s">
        <v>87</v>
      </c>
      <c r="F28" s="14" t="s">
        <v>88</v>
      </c>
      <c r="G28" s="13" t="s">
        <v>18</v>
      </c>
      <c r="H28" s="13">
        <v>2016</v>
      </c>
      <c r="I28" s="28">
        <v>37200</v>
      </c>
      <c r="J28" s="13">
        <v>29889.9</v>
      </c>
      <c r="K28" s="13">
        <f>I28-J28</f>
        <v>7310.1</v>
      </c>
      <c r="L28" s="29"/>
    </row>
    <row r="29" s="1" customFormat="1" ht="30" customHeight="1" spans="1:12">
      <c r="A29" s="13">
        <v>24</v>
      </c>
      <c r="B29" s="13" t="s">
        <v>81</v>
      </c>
      <c r="C29" s="13" t="s">
        <v>89</v>
      </c>
      <c r="D29" s="13" t="s">
        <v>90</v>
      </c>
      <c r="E29" s="13" t="s">
        <v>91</v>
      </c>
      <c r="F29" s="14" t="s">
        <v>92</v>
      </c>
      <c r="G29" s="13" t="s">
        <v>18</v>
      </c>
      <c r="H29" s="13">
        <v>2012</v>
      </c>
      <c r="I29" s="28">
        <v>2083800</v>
      </c>
      <c r="J29" s="13">
        <v>1082665.32</v>
      </c>
      <c r="K29" s="13">
        <f>2164400-J29</f>
        <v>1081734.68</v>
      </c>
      <c r="L29" s="29"/>
    </row>
    <row r="30" s="1" customFormat="1" ht="32" customHeight="1" spans="1:12">
      <c r="A30" s="13">
        <v>25</v>
      </c>
      <c r="B30" s="13"/>
      <c r="C30" s="13"/>
      <c r="D30" s="13" t="s">
        <v>93</v>
      </c>
      <c r="E30" s="13" t="s">
        <v>24</v>
      </c>
      <c r="F30" s="14" t="s">
        <v>94</v>
      </c>
      <c r="G30" s="13" t="s">
        <v>18</v>
      </c>
      <c r="H30" s="13">
        <v>2014</v>
      </c>
      <c r="I30" s="28">
        <v>54200</v>
      </c>
      <c r="J30" s="13"/>
      <c r="K30" s="13"/>
      <c r="L30" s="29"/>
    </row>
    <row r="31" s="1" customFormat="1" ht="21" customHeight="1" spans="1:12">
      <c r="A31" s="13">
        <v>26</v>
      </c>
      <c r="B31" s="13"/>
      <c r="C31" s="13"/>
      <c r="D31" s="13" t="s">
        <v>95</v>
      </c>
      <c r="E31" s="13" t="s">
        <v>96</v>
      </c>
      <c r="F31" s="14" t="s">
        <v>97</v>
      </c>
      <c r="G31" s="13" t="s">
        <v>18</v>
      </c>
      <c r="H31" s="13">
        <v>2014</v>
      </c>
      <c r="I31" s="28">
        <v>26400</v>
      </c>
      <c r="J31" s="13"/>
      <c r="K31" s="13"/>
      <c r="L31" s="29"/>
    </row>
    <row r="32" s="1" customFormat="1" ht="51" customHeight="1" spans="1:12">
      <c r="A32" s="13">
        <v>27</v>
      </c>
      <c r="B32" s="13" t="s">
        <v>98</v>
      </c>
      <c r="C32" s="13" t="s">
        <v>99</v>
      </c>
      <c r="D32" s="13" t="s">
        <v>100</v>
      </c>
      <c r="E32" s="13" t="s">
        <v>16</v>
      </c>
      <c r="F32" s="14" t="s">
        <v>101</v>
      </c>
      <c r="G32" s="13" t="s">
        <v>26</v>
      </c>
      <c r="H32" s="13"/>
      <c r="I32" s="28">
        <v>104200</v>
      </c>
      <c r="J32" s="13">
        <v>150320.79</v>
      </c>
      <c r="K32" s="13">
        <f>163700-J32</f>
        <v>13379.21</v>
      </c>
      <c r="L32" s="29"/>
    </row>
    <row r="33" s="1" customFormat="1" ht="39" customHeight="1" spans="1:12">
      <c r="A33" s="13">
        <v>28</v>
      </c>
      <c r="B33" s="13"/>
      <c r="C33" s="13"/>
      <c r="D33" s="13" t="s">
        <v>102</v>
      </c>
      <c r="E33" s="13" t="s">
        <v>103</v>
      </c>
      <c r="F33" s="14" t="s">
        <v>104</v>
      </c>
      <c r="G33" s="13" t="s">
        <v>18</v>
      </c>
      <c r="H33" s="13">
        <v>2012</v>
      </c>
      <c r="I33" s="28">
        <v>59500</v>
      </c>
      <c r="J33" s="13"/>
      <c r="K33" s="13"/>
      <c r="L33" s="29"/>
    </row>
    <row r="34" s="1" customFormat="1" ht="21" customHeight="1" spans="1:12">
      <c r="A34" s="13">
        <v>29</v>
      </c>
      <c r="B34" s="13" t="s">
        <v>105</v>
      </c>
      <c r="C34" s="17" t="s">
        <v>106</v>
      </c>
      <c r="D34" s="17" t="s">
        <v>107</v>
      </c>
      <c r="E34" s="17" t="s">
        <v>108</v>
      </c>
      <c r="F34" s="18" t="s">
        <v>109</v>
      </c>
      <c r="G34" s="13" t="s">
        <v>18</v>
      </c>
      <c r="H34" s="13">
        <v>2015</v>
      </c>
      <c r="I34" s="28">
        <v>125000</v>
      </c>
      <c r="J34" s="13">
        <v>161866.37</v>
      </c>
      <c r="K34" s="13">
        <f>175000-J34</f>
        <v>13133.63</v>
      </c>
      <c r="L34" s="29"/>
    </row>
    <row r="35" s="1" customFormat="1" ht="21" customHeight="1" spans="1:12">
      <c r="A35" s="13">
        <v>30</v>
      </c>
      <c r="B35" s="13"/>
      <c r="C35" s="17"/>
      <c r="D35" s="17" t="s">
        <v>110</v>
      </c>
      <c r="E35" s="13" t="s">
        <v>111</v>
      </c>
      <c r="F35" s="14" t="s">
        <v>112</v>
      </c>
      <c r="G35" s="13" t="s">
        <v>18</v>
      </c>
      <c r="H35" s="13">
        <v>2016</v>
      </c>
      <c r="I35" s="28">
        <v>50000</v>
      </c>
      <c r="J35" s="13"/>
      <c r="K35" s="13"/>
      <c r="L35" s="29"/>
    </row>
    <row r="36" s="1" customFormat="1" ht="26" customHeight="1" spans="1:12">
      <c r="A36" s="13">
        <v>31</v>
      </c>
      <c r="B36" s="13" t="s">
        <v>105</v>
      </c>
      <c r="C36" s="13" t="s">
        <v>113</v>
      </c>
      <c r="D36" s="13" t="s">
        <v>114</v>
      </c>
      <c r="E36" s="13" t="s">
        <v>115</v>
      </c>
      <c r="F36" s="14" t="s">
        <v>116</v>
      </c>
      <c r="G36" s="13" t="s">
        <v>18</v>
      </c>
      <c r="H36" s="13">
        <v>2017</v>
      </c>
      <c r="I36" s="28">
        <v>11500</v>
      </c>
      <c r="J36" s="13">
        <v>144228.75</v>
      </c>
      <c r="K36" s="13">
        <f>257500-J36</f>
        <v>113271.25</v>
      </c>
      <c r="L36" s="29"/>
    </row>
    <row r="37" s="1" customFormat="1" ht="23" customHeight="1" spans="1:12">
      <c r="A37" s="13">
        <v>32</v>
      </c>
      <c r="B37" s="13"/>
      <c r="C37" s="13"/>
      <c r="D37" s="13" t="s">
        <v>117</v>
      </c>
      <c r="E37" s="13" t="s">
        <v>118</v>
      </c>
      <c r="F37" s="14" t="s">
        <v>119</v>
      </c>
      <c r="G37" s="13" t="s">
        <v>18</v>
      </c>
      <c r="H37" s="13">
        <v>2017</v>
      </c>
      <c r="I37" s="28">
        <v>4200</v>
      </c>
      <c r="J37" s="13"/>
      <c r="K37" s="13"/>
      <c r="L37" s="29"/>
    </row>
    <row r="38" s="1" customFormat="1" ht="24" customHeight="1" spans="1:12">
      <c r="A38" s="13">
        <v>33</v>
      </c>
      <c r="B38" s="13"/>
      <c r="C38" s="13"/>
      <c r="D38" s="13" t="s">
        <v>120</v>
      </c>
      <c r="E38" s="13" t="s">
        <v>121</v>
      </c>
      <c r="F38" s="14" t="s">
        <v>122</v>
      </c>
      <c r="G38" s="13" t="s">
        <v>18</v>
      </c>
      <c r="H38" s="13">
        <v>2013</v>
      </c>
      <c r="I38" s="28">
        <v>50800</v>
      </c>
      <c r="J38" s="13"/>
      <c r="K38" s="13"/>
      <c r="L38" s="29"/>
    </row>
    <row r="39" s="1" customFormat="1" ht="31" customHeight="1" spans="1:12">
      <c r="A39" s="13">
        <v>34</v>
      </c>
      <c r="B39" s="13"/>
      <c r="C39" s="13"/>
      <c r="D39" s="13" t="s">
        <v>123</v>
      </c>
      <c r="E39" s="13" t="s">
        <v>124</v>
      </c>
      <c r="F39" s="14" t="s">
        <v>125</v>
      </c>
      <c r="G39" s="13" t="s">
        <v>18</v>
      </c>
      <c r="H39" s="13">
        <v>2016</v>
      </c>
      <c r="I39" s="28">
        <v>155000</v>
      </c>
      <c r="J39" s="13"/>
      <c r="K39" s="13"/>
      <c r="L39" s="29"/>
    </row>
    <row r="40" s="1" customFormat="1" ht="33" customHeight="1" spans="1:12">
      <c r="A40" s="13">
        <v>35</v>
      </c>
      <c r="B40" s="13"/>
      <c r="C40" s="13"/>
      <c r="D40" s="13" t="s">
        <v>126</v>
      </c>
      <c r="E40" s="13" t="s">
        <v>127</v>
      </c>
      <c r="F40" s="14" t="s">
        <v>128</v>
      </c>
      <c r="G40" s="13" t="s">
        <v>18</v>
      </c>
      <c r="H40" s="13">
        <v>2015</v>
      </c>
      <c r="I40" s="28">
        <v>36000</v>
      </c>
      <c r="J40" s="13"/>
      <c r="K40" s="13"/>
      <c r="L40" s="29"/>
    </row>
    <row r="41" s="1" customFormat="1" ht="21" customHeight="1" spans="1:12">
      <c r="A41" s="13">
        <v>36</v>
      </c>
      <c r="B41" s="13" t="s">
        <v>105</v>
      </c>
      <c r="C41" s="13" t="s">
        <v>129</v>
      </c>
      <c r="D41" s="13" t="s">
        <v>130</v>
      </c>
      <c r="E41" s="13" t="s">
        <v>34</v>
      </c>
      <c r="F41" s="14" t="s">
        <v>131</v>
      </c>
      <c r="G41" s="13" t="s">
        <v>18</v>
      </c>
      <c r="H41" s="13">
        <v>2018</v>
      </c>
      <c r="I41" s="28">
        <v>350000</v>
      </c>
      <c r="J41" s="13">
        <v>109532.84</v>
      </c>
      <c r="K41" s="13">
        <f>450000-J41</f>
        <v>340467.16</v>
      </c>
      <c r="L41" s="29"/>
    </row>
    <row r="42" s="1" customFormat="1" ht="29" customHeight="1" spans="1:12">
      <c r="A42" s="13">
        <v>37</v>
      </c>
      <c r="B42" s="13"/>
      <c r="C42" s="13"/>
      <c r="D42" s="13" t="s">
        <v>132</v>
      </c>
      <c r="E42" s="13" t="s">
        <v>30</v>
      </c>
      <c r="F42" s="14" t="s">
        <v>133</v>
      </c>
      <c r="G42" s="13" t="s">
        <v>18</v>
      </c>
      <c r="H42" s="13">
        <v>2010</v>
      </c>
      <c r="I42" s="28">
        <v>100000</v>
      </c>
      <c r="J42" s="13"/>
      <c r="K42" s="13"/>
      <c r="L42" s="29"/>
    </row>
    <row r="43" s="1" customFormat="1" ht="30" customHeight="1" spans="1:12">
      <c r="A43" s="13">
        <v>38</v>
      </c>
      <c r="B43" s="13" t="s">
        <v>134</v>
      </c>
      <c r="C43" s="19" t="s">
        <v>135</v>
      </c>
      <c r="D43" s="19" t="s">
        <v>136</v>
      </c>
      <c r="E43" s="13" t="s">
        <v>20</v>
      </c>
      <c r="F43" s="14" t="s">
        <v>137</v>
      </c>
      <c r="G43" s="13" t="s">
        <v>18</v>
      </c>
      <c r="H43" s="15">
        <v>2008</v>
      </c>
      <c r="I43" s="28">
        <v>60000</v>
      </c>
      <c r="J43" s="13">
        <v>143410.25</v>
      </c>
      <c r="K43" s="13">
        <f>160000-J43</f>
        <v>16589.75</v>
      </c>
      <c r="L43" s="29"/>
    </row>
    <row r="44" s="1" customFormat="1" ht="35" customHeight="1" spans="1:12">
      <c r="A44" s="13">
        <v>39</v>
      </c>
      <c r="B44" s="13"/>
      <c r="C44" s="19"/>
      <c r="D44" s="19" t="s">
        <v>138</v>
      </c>
      <c r="E44" s="19" t="s">
        <v>47</v>
      </c>
      <c r="F44" s="14" t="s">
        <v>139</v>
      </c>
      <c r="G44" s="13" t="s">
        <v>18</v>
      </c>
      <c r="H44" s="20">
        <v>2018</v>
      </c>
      <c r="I44" s="28">
        <v>100000</v>
      </c>
      <c r="J44" s="13"/>
      <c r="K44" s="13"/>
      <c r="L44" s="29"/>
    </row>
    <row r="45" s="1" customFormat="1" ht="24" customHeight="1" spans="1:12">
      <c r="A45" s="13">
        <v>40</v>
      </c>
      <c r="B45" s="13" t="s">
        <v>134</v>
      </c>
      <c r="C45" s="13" t="s">
        <v>140</v>
      </c>
      <c r="D45" s="13" t="s">
        <v>141</v>
      </c>
      <c r="E45" s="13" t="s">
        <v>142</v>
      </c>
      <c r="F45" s="14" t="s">
        <v>143</v>
      </c>
      <c r="G45" s="13" t="s">
        <v>18</v>
      </c>
      <c r="H45" s="15">
        <v>1999</v>
      </c>
      <c r="I45" s="28">
        <v>120000</v>
      </c>
      <c r="J45" s="13">
        <v>84224.24</v>
      </c>
      <c r="K45" s="13">
        <f>I45-J45</f>
        <v>35775.76</v>
      </c>
      <c r="L45" s="29"/>
    </row>
    <row r="46" s="1" customFormat="1" ht="30" customHeight="1" spans="1:12">
      <c r="A46" s="13">
        <v>41</v>
      </c>
      <c r="B46" s="13" t="s">
        <v>134</v>
      </c>
      <c r="C46" s="13" t="s">
        <v>144</v>
      </c>
      <c r="D46" s="13" t="s">
        <v>145</v>
      </c>
      <c r="E46" s="13" t="s">
        <v>146</v>
      </c>
      <c r="F46" s="14" t="s">
        <v>147</v>
      </c>
      <c r="G46" s="13" t="s">
        <v>18</v>
      </c>
      <c r="H46" s="15">
        <v>2012</v>
      </c>
      <c r="I46" s="28">
        <v>80000</v>
      </c>
      <c r="J46" s="13">
        <v>127954.84</v>
      </c>
      <c r="K46" s="13">
        <f>130000-J46</f>
        <v>2045.16</v>
      </c>
      <c r="L46" s="29"/>
    </row>
    <row r="47" s="1" customFormat="1" ht="21" customHeight="1" spans="1:12">
      <c r="A47" s="13">
        <v>42</v>
      </c>
      <c r="B47" s="13"/>
      <c r="C47" s="13"/>
      <c r="D47" s="13" t="s">
        <v>148</v>
      </c>
      <c r="E47" s="13" t="s">
        <v>47</v>
      </c>
      <c r="F47" s="14" t="s">
        <v>149</v>
      </c>
      <c r="G47" s="13" t="s">
        <v>26</v>
      </c>
      <c r="H47" s="15"/>
      <c r="I47" s="28">
        <v>50000</v>
      </c>
      <c r="J47" s="13"/>
      <c r="K47" s="13"/>
      <c r="L47" s="29"/>
    </row>
    <row r="48" s="1" customFormat="1" ht="28" customHeight="1" spans="1:12">
      <c r="A48" s="13">
        <v>43</v>
      </c>
      <c r="B48" s="13" t="s">
        <v>150</v>
      </c>
      <c r="C48" s="13" t="s">
        <v>151</v>
      </c>
      <c r="D48" s="13" t="s">
        <v>152</v>
      </c>
      <c r="E48" s="13" t="s">
        <v>153</v>
      </c>
      <c r="F48" s="14" t="s">
        <v>154</v>
      </c>
      <c r="G48" s="13" t="s">
        <v>26</v>
      </c>
      <c r="H48" s="13"/>
      <c r="I48" s="28">
        <v>300000</v>
      </c>
      <c r="J48" s="13">
        <v>295011.93</v>
      </c>
      <c r="K48" s="13">
        <f>400000-J48</f>
        <v>104988.07</v>
      </c>
      <c r="L48" s="29"/>
    </row>
    <row r="49" s="1" customFormat="1" ht="21" customHeight="1" spans="1:12">
      <c r="A49" s="13">
        <v>44</v>
      </c>
      <c r="B49" s="13"/>
      <c r="C49" s="13"/>
      <c r="D49" s="13" t="s">
        <v>155</v>
      </c>
      <c r="E49" s="13" t="s">
        <v>47</v>
      </c>
      <c r="F49" s="14" t="s">
        <v>156</v>
      </c>
      <c r="G49" s="13" t="s">
        <v>26</v>
      </c>
      <c r="H49" s="13"/>
      <c r="I49" s="28">
        <v>100000</v>
      </c>
      <c r="J49" s="13"/>
      <c r="K49" s="13"/>
      <c r="L49" s="29"/>
    </row>
    <row r="50" s="1" customFormat="1" ht="34" customHeight="1" spans="1:12">
      <c r="A50" s="13">
        <v>45</v>
      </c>
      <c r="B50" s="13" t="s">
        <v>150</v>
      </c>
      <c r="C50" s="13" t="s">
        <v>157</v>
      </c>
      <c r="D50" s="13" t="s">
        <v>158</v>
      </c>
      <c r="E50" s="13" t="s">
        <v>24</v>
      </c>
      <c r="F50" s="14" t="s">
        <v>159</v>
      </c>
      <c r="G50" s="13" t="s">
        <v>26</v>
      </c>
      <c r="H50" s="13"/>
      <c r="I50" s="28">
        <v>300000</v>
      </c>
      <c r="J50" s="13">
        <v>405284.93</v>
      </c>
      <c r="K50" s="13">
        <f>765000-J50</f>
        <v>359715.07</v>
      </c>
      <c r="L50" s="29"/>
    </row>
    <row r="51" s="1" customFormat="1" ht="21" customHeight="1" spans="1:12">
      <c r="A51" s="13">
        <v>46</v>
      </c>
      <c r="B51" s="13"/>
      <c r="C51" s="13"/>
      <c r="D51" s="13" t="s">
        <v>160</v>
      </c>
      <c r="E51" s="13" t="s">
        <v>70</v>
      </c>
      <c r="F51" s="14" t="s">
        <v>161</v>
      </c>
      <c r="G51" s="13" t="s">
        <v>26</v>
      </c>
      <c r="H51" s="13"/>
      <c r="I51" s="28">
        <v>250000</v>
      </c>
      <c r="J51" s="13"/>
      <c r="K51" s="13"/>
      <c r="L51" s="29"/>
    </row>
    <row r="52" s="1" customFormat="1" ht="34" customHeight="1" spans="1:12">
      <c r="A52" s="13">
        <v>47</v>
      </c>
      <c r="B52" s="13"/>
      <c r="C52" s="13"/>
      <c r="D52" s="13" t="s">
        <v>162</v>
      </c>
      <c r="E52" s="13" t="s">
        <v>51</v>
      </c>
      <c r="F52" s="14" t="s">
        <v>163</v>
      </c>
      <c r="G52" s="13" t="s">
        <v>26</v>
      </c>
      <c r="H52" s="13"/>
      <c r="I52" s="28">
        <v>100000</v>
      </c>
      <c r="J52" s="13"/>
      <c r="K52" s="13"/>
      <c r="L52" s="29"/>
    </row>
    <row r="53" s="1" customFormat="1" ht="30" customHeight="1" spans="1:12">
      <c r="A53" s="13">
        <v>48</v>
      </c>
      <c r="B53" s="13"/>
      <c r="C53" s="13"/>
      <c r="D53" s="13" t="s">
        <v>164</v>
      </c>
      <c r="E53" s="13" t="s">
        <v>30</v>
      </c>
      <c r="F53" s="14" t="s">
        <v>165</v>
      </c>
      <c r="G53" s="13" t="s">
        <v>26</v>
      </c>
      <c r="H53" s="13"/>
      <c r="I53" s="28">
        <v>15000</v>
      </c>
      <c r="J53" s="13"/>
      <c r="K53" s="13"/>
      <c r="L53" s="29"/>
    </row>
    <row r="54" s="1" customFormat="1" ht="36" customHeight="1" spans="1:12">
      <c r="A54" s="13">
        <v>49</v>
      </c>
      <c r="B54" s="13"/>
      <c r="C54" s="13"/>
      <c r="D54" s="13" t="s">
        <v>166</v>
      </c>
      <c r="E54" s="13" t="s">
        <v>167</v>
      </c>
      <c r="F54" s="14" t="s">
        <v>168</v>
      </c>
      <c r="G54" s="13" t="s">
        <v>26</v>
      </c>
      <c r="H54" s="13"/>
      <c r="I54" s="28">
        <v>100000</v>
      </c>
      <c r="J54" s="13"/>
      <c r="K54" s="13"/>
      <c r="L54" s="29"/>
    </row>
    <row r="55" ht="29" customHeight="1" spans="1:12">
      <c r="A55" s="13">
        <v>50</v>
      </c>
      <c r="B55" s="15" t="s">
        <v>150</v>
      </c>
      <c r="C55" s="15" t="s">
        <v>169</v>
      </c>
      <c r="D55" s="14" t="s">
        <v>170</v>
      </c>
      <c r="E55" s="15" t="s">
        <v>30</v>
      </c>
      <c r="F55" s="16" t="s">
        <v>171</v>
      </c>
      <c r="G55" s="15" t="s">
        <v>26</v>
      </c>
      <c r="H55" s="15"/>
      <c r="I55" s="28">
        <v>2300000</v>
      </c>
      <c r="J55" s="15">
        <v>2146446.87</v>
      </c>
      <c r="K55" s="15">
        <f>I55-J55</f>
        <v>153553.13</v>
      </c>
      <c r="L55" s="29"/>
    </row>
    <row r="56" customFormat="1" ht="21" customHeight="1" spans="1:12">
      <c r="A56" s="13">
        <v>51</v>
      </c>
      <c r="B56" s="13" t="s">
        <v>172</v>
      </c>
      <c r="C56" s="13" t="s">
        <v>173</v>
      </c>
      <c r="D56" s="13" t="s">
        <v>174</v>
      </c>
      <c r="E56" s="13" t="s">
        <v>175</v>
      </c>
      <c r="F56" s="14" t="s">
        <v>176</v>
      </c>
      <c r="G56" s="13" t="s">
        <v>18</v>
      </c>
      <c r="H56" s="13">
        <v>2014</v>
      </c>
      <c r="I56" s="28">
        <v>20000</v>
      </c>
      <c r="J56" s="30">
        <v>670892.38</v>
      </c>
      <c r="K56" s="31">
        <v>69107.62</v>
      </c>
      <c r="L56" s="29"/>
    </row>
    <row r="57" customFormat="1" ht="21" customHeight="1" spans="1:12">
      <c r="A57" s="13">
        <v>52</v>
      </c>
      <c r="B57" s="13"/>
      <c r="C57" s="13"/>
      <c r="D57" s="13" t="s">
        <v>177</v>
      </c>
      <c r="E57" s="13" t="s">
        <v>178</v>
      </c>
      <c r="F57" s="14" t="s">
        <v>179</v>
      </c>
      <c r="G57" s="13" t="s">
        <v>18</v>
      </c>
      <c r="H57" s="13">
        <v>2014</v>
      </c>
      <c r="I57" s="28">
        <v>40000</v>
      </c>
      <c r="J57" s="30"/>
      <c r="K57" s="32"/>
      <c r="L57" s="29"/>
    </row>
    <row r="58" customFormat="1" ht="25" customHeight="1" spans="1:12">
      <c r="A58" s="13">
        <v>53</v>
      </c>
      <c r="B58" s="13" t="s">
        <v>172</v>
      </c>
      <c r="C58" s="13" t="s">
        <v>180</v>
      </c>
      <c r="D58" s="13" t="s">
        <v>181</v>
      </c>
      <c r="E58" s="13" t="s">
        <v>182</v>
      </c>
      <c r="F58" s="14" t="s">
        <v>183</v>
      </c>
      <c r="G58" s="13" t="s">
        <v>18</v>
      </c>
      <c r="H58" s="13">
        <v>2012</v>
      </c>
      <c r="I58" s="28">
        <v>300000</v>
      </c>
      <c r="J58" s="30"/>
      <c r="K58" s="32"/>
      <c r="L58" s="29"/>
    </row>
    <row r="59" customFormat="1" ht="21" customHeight="1" spans="1:12">
      <c r="A59" s="13">
        <v>54</v>
      </c>
      <c r="B59" s="13"/>
      <c r="C59" s="13"/>
      <c r="D59" s="13" t="s">
        <v>184</v>
      </c>
      <c r="E59" s="13" t="s">
        <v>185</v>
      </c>
      <c r="F59" s="14" t="s">
        <v>186</v>
      </c>
      <c r="G59" s="13" t="s">
        <v>18</v>
      </c>
      <c r="H59" s="13">
        <v>2012</v>
      </c>
      <c r="I59" s="28">
        <v>60000</v>
      </c>
      <c r="J59" s="30"/>
      <c r="K59" s="32"/>
      <c r="L59" s="29"/>
    </row>
    <row r="60" customFormat="1" ht="27" customHeight="1" spans="1:12">
      <c r="A60" s="13">
        <v>55</v>
      </c>
      <c r="B60" s="13" t="s">
        <v>172</v>
      </c>
      <c r="C60" s="13" t="s">
        <v>187</v>
      </c>
      <c r="D60" s="13" t="s">
        <v>188</v>
      </c>
      <c r="E60" s="13" t="s">
        <v>175</v>
      </c>
      <c r="F60" s="14" t="s">
        <v>189</v>
      </c>
      <c r="G60" s="13" t="s">
        <v>18</v>
      </c>
      <c r="H60" s="13">
        <v>2014</v>
      </c>
      <c r="I60" s="28">
        <v>60000</v>
      </c>
      <c r="J60" s="30"/>
      <c r="K60" s="32"/>
      <c r="L60" s="29"/>
    </row>
    <row r="61" customFormat="1" ht="27" customHeight="1" spans="1:12">
      <c r="A61" s="13">
        <v>56</v>
      </c>
      <c r="B61" s="13"/>
      <c r="C61" s="13"/>
      <c r="D61" s="13" t="s">
        <v>190</v>
      </c>
      <c r="E61" s="13" t="s">
        <v>191</v>
      </c>
      <c r="F61" s="14" t="s">
        <v>192</v>
      </c>
      <c r="G61" s="13" t="s">
        <v>18</v>
      </c>
      <c r="H61" s="13">
        <v>2014</v>
      </c>
      <c r="I61" s="28">
        <v>60000</v>
      </c>
      <c r="J61" s="30"/>
      <c r="K61" s="32"/>
      <c r="L61" s="29"/>
    </row>
    <row r="62" customFormat="1" ht="22" customHeight="1" spans="1:12">
      <c r="A62" s="13">
        <v>57</v>
      </c>
      <c r="B62" s="13"/>
      <c r="C62" s="13"/>
      <c r="D62" s="13" t="s">
        <v>193</v>
      </c>
      <c r="E62" s="13" t="s">
        <v>91</v>
      </c>
      <c r="F62" s="14" t="s">
        <v>194</v>
      </c>
      <c r="G62" s="13" t="s">
        <v>18</v>
      </c>
      <c r="H62" s="13">
        <v>2015</v>
      </c>
      <c r="I62" s="28">
        <v>120000</v>
      </c>
      <c r="J62" s="30"/>
      <c r="K62" s="32"/>
      <c r="L62" s="29"/>
    </row>
    <row r="63" customFormat="1" ht="28" customHeight="1" spans="1:12">
      <c r="A63" s="13">
        <v>58</v>
      </c>
      <c r="B63" s="13"/>
      <c r="C63" s="13"/>
      <c r="D63" s="13" t="s">
        <v>195</v>
      </c>
      <c r="E63" s="13" t="s">
        <v>196</v>
      </c>
      <c r="F63" s="14" t="s">
        <v>197</v>
      </c>
      <c r="G63" s="13" t="s">
        <v>18</v>
      </c>
      <c r="H63" s="13">
        <v>2015</v>
      </c>
      <c r="I63" s="28">
        <v>50000</v>
      </c>
      <c r="J63" s="30"/>
      <c r="K63" s="32"/>
      <c r="L63" s="29"/>
    </row>
    <row r="64" customFormat="1" ht="36" customHeight="1" spans="1:12">
      <c r="A64" s="13">
        <v>59</v>
      </c>
      <c r="B64" s="13"/>
      <c r="C64" s="13"/>
      <c r="D64" s="21" t="s">
        <v>198</v>
      </c>
      <c r="E64" s="21" t="s">
        <v>199</v>
      </c>
      <c r="F64" s="22" t="s">
        <v>200</v>
      </c>
      <c r="G64" s="21" t="s">
        <v>18</v>
      </c>
      <c r="H64" s="23"/>
      <c r="I64" s="28">
        <v>30000</v>
      </c>
      <c r="J64" s="33"/>
      <c r="K64" s="34"/>
      <c r="L64" s="29"/>
    </row>
    <row r="65" customFormat="1" ht="21" customHeight="1" spans="1:12">
      <c r="A65" s="13">
        <v>60</v>
      </c>
      <c r="B65" s="13" t="s">
        <v>172</v>
      </c>
      <c r="C65" s="13" t="s">
        <v>201</v>
      </c>
      <c r="D65" s="13" t="s">
        <v>202</v>
      </c>
      <c r="E65" s="13" t="s">
        <v>203</v>
      </c>
      <c r="F65" s="14" t="s">
        <v>204</v>
      </c>
      <c r="G65" s="13" t="s">
        <v>18</v>
      </c>
      <c r="H65" s="13">
        <v>2011</v>
      </c>
      <c r="I65" s="13">
        <v>20000</v>
      </c>
      <c r="J65" s="40">
        <v>345472.14</v>
      </c>
      <c r="K65" s="31">
        <v>64527.86</v>
      </c>
      <c r="L65" s="29"/>
    </row>
    <row r="66" customFormat="1" ht="29" customHeight="1" spans="1:12">
      <c r="A66" s="13">
        <v>61</v>
      </c>
      <c r="B66" s="21" t="s">
        <v>172</v>
      </c>
      <c r="C66" s="21" t="s">
        <v>205</v>
      </c>
      <c r="D66" s="21" t="s">
        <v>206</v>
      </c>
      <c r="E66" s="21" t="s">
        <v>207</v>
      </c>
      <c r="F66" s="22" t="s">
        <v>208</v>
      </c>
      <c r="G66" s="21" t="s">
        <v>18</v>
      </c>
      <c r="H66" s="21">
        <v>2011</v>
      </c>
      <c r="I66" s="21">
        <v>100000</v>
      </c>
      <c r="J66" s="30"/>
      <c r="K66" s="32"/>
      <c r="L66" s="29"/>
    </row>
    <row r="67" customFormat="1" ht="24" customHeight="1" spans="1:12">
      <c r="A67" s="13">
        <v>62</v>
      </c>
      <c r="B67" s="13" t="s">
        <v>172</v>
      </c>
      <c r="C67" s="13" t="s">
        <v>209</v>
      </c>
      <c r="D67" s="13" t="s">
        <v>210</v>
      </c>
      <c r="E67" s="13" t="s">
        <v>30</v>
      </c>
      <c r="F67" s="14" t="s">
        <v>211</v>
      </c>
      <c r="G67" s="13" t="s">
        <v>18</v>
      </c>
      <c r="H67" s="13">
        <v>2016</v>
      </c>
      <c r="I67" s="13">
        <v>50000</v>
      </c>
      <c r="J67" s="30"/>
      <c r="K67" s="32"/>
      <c r="L67" s="29"/>
    </row>
    <row r="68" customFormat="1" ht="32" customHeight="1" spans="1:12">
      <c r="A68" s="13">
        <v>63</v>
      </c>
      <c r="B68" s="13" t="s">
        <v>172</v>
      </c>
      <c r="C68" s="13" t="s">
        <v>212</v>
      </c>
      <c r="D68" s="13" t="s">
        <v>213</v>
      </c>
      <c r="E68" s="13" t="s">
        <v>214</v>
      </c>
      <c r="F68" s="14" t="s">
        <v>215</v>
      </c>
      <c r="G68" s="13" t="s">
        <v>18</v>
      </c>
      <c r="H68" s="13">
        <v>2012</v>
      </c>
      <c r="I68" s="13">
        <v>40000</v>
      </c>
      <c r="J68" s="30"/>
      <c r="K68" s="32"/>
      <c r="L68" s="29"/>
    </row>
    <row r="69" customFormat="1" ht="50" customHeight="1" spans="1:12">
      <c r="A69" s="13">
        <v>64</v>
      </c>
      <c r="B69" s="13" t="s">
        <v>172</v>
      </c>
      <c r="C69" s="13" t="s">
        <v>216</v>
      </c>
      <c r="D69" s="13" t="s">
        <v>217</v>
      </c>
      <c r="E69" s="13" t="s">
        <v>16</v>
      </c>
      <c r="F69" s="14" t="s">
        <v>218</v>
      </c>
      <c r="G69" s="13" t="s">
        <v>18</v>
      </c>
      <c r="H69" s="13">
        <v>2011</v>
      </c>
      <c r="I69" s="13">
        <v>200000</v>
      </c>
      <c r="J69" s="33"/>
      <c r="K69" s="34"/>
      <c r="L69" s="29"/>
    </row>
    <row r="70" s="2" customFormat="1" ht="30" customHeight="1" spans="1:11">
      <c r="A70" s="11" t="s">
        <v>219</v>
      </c>
      <c r="B70" s="11"/>
      <c r="C70" s="11"/>
      <c r="D70" s="11"/>
      <c r="E70" s="35"/>
      <c r="F70" s="36"/>
      <c r="G70" s="35"/>
      <c r="H70" s="35"/>
      <c r="I70" s="41">
        <f>SUM(I6:I69)</f>
        <v>11528200</v>
      </c>
      <c r="J70" s="42">
        <f>SUM(J6:J69)</f>
        <v>8394306.33</v>
      </c>
      <c r="K70" s="42">
        <f>SUM(K6:K69)</f>
        <v>3133893.67</v>
      </c>
    </row>
    <row r="71" s="2" customFormat="1" ht="48" customHeight="1" spans="1:11">
      <c r="A71" s="37" t="s">
        <v>220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</row>
    <row r="72" s="3" customFormat="1" ht="23" customHeight="1" spans="1:11">
      <c r="A72" s="13">
        <v>1</v>
      </c>
      <c r="B72" s="13" t="s">
        <v>13</v>
      </c>
      <c r="C72" s="13" t="s">
        <v>221</v>
      </c>
      <c r="D72" s="13" t="s">
        <v>222</v>
      </c>
      <c r="E72" s="13" t="s">
        <v>34</v>
      </c>
      <c r="F72" s="14" t="s">
        <v>223</v>
      </c>
      <c r="G72" s="13" t="s">
        <v>18</v>
      </c>
      <c r="H72" s="15">
        <v>2014</v>
      </c>
      <c r="I72" s="28">
        <v>35000</v>
      </c>
      <c r="J72" s="13">
        <v>118493.96</v>
      </c>
      <c r="K72" s="13">
        <f>95000-J72</f>
        <v>-23493.96</v>
      </c>
    </row>
    <row r="73" s="3" customFormat="1" ht="23" customHeight="1" spans="1:11">
      <c r="A73" s="13">
        <v>2</v>
      </c>
      <c r="B73" s="13"/>
      <c r="C73" s="13"/>
      <c r="D73" s="13" t="s">
        <v>224</v>
      </c>
      <c r="E73" s="13" t="s">
        <v>30</v>
      </c>
      <c r="F73" s="14" t="s">
        <v>225</v>
      </c>
      <c r="G73" s="13" t="s">
        <v>18</v>
      </c>
      <c r="H73" s="15">
        <v>2017</v>
      </c>
      <c r="I73" s="28">
        <v>60000</v>
      </c>
      <c r="J73" s="13"/>
      <c r="K73" s="13"/>
    </row>
    <row r="74" s="3" customFormat="1" ht="31" customHeight="1" spans="1:11">
      <c r="A74" s="13">
        <v>3</v>
      </c>
      <c r="B74" s="13" t="s">
        <v>13</v>
      </c>
      <c r="C74" s="13" t="s">
        <v>226</v>
      </c>
      <c r="D74" s="13" t="s">
        <v>227</v>
      </c>
      <c r="E74" s="13" t="s">
        <v>34</v>
      </c>
      <c r="F74" s="14" t="s">
        <v>228</v>
      </c>
      <c r="G74" s="13" t="s">
        <v>18</v>
      </c>
      <c r="H74" s="15">
        <v>2005</v>
      </c>
      <c r="I74" s="28">
        <v>110000</v>
      </c>
      <c r="J74" s="13">
        <v>165212.31</v>
      </c>
      <c r="K74" s="13">
        <f>160000-J74</f>
        <v>-5212.31</v>
      </c>
    </row>
    <row r="75" s="3" customFormat="1" ht="23" customHeight="1" spans="1:11">
      <c r="A75" s="13">
        <v>4</v>
      </c>
      <c r="B75" s="13"/>
      <c r="C75" s="13"/>
      <c r="D75" s="13" t="s">
        <v>229</v>
      </c>
      <c r="E75" s="13" t="s">
        <v>30</v>
      </c>
      <c r="F75" s="14" t="s">
        <v>230</v>
      </c>
      <c r="G75" s="13" t="s">
        <v>18</v>
      </c>
      <c r="H75" s="15">
        <v>2004</v>
      </c>
      <c r="I75" s="28">
        <v>50000</v>
      </c>
      <c r="J75" s="13"/>
      <c r="K75" s="13"/>
    </row>
    <row r="76" s="3" customFormat="1" ht="33" customHeight="1" spans="1:11">
      <c r="A76" s="13">
        <v>5</v>
      </c>
      <c r="B76" s="13" t="s">
        <v>13</v>
      </c>
      <c r="C76" s="13" t="s">
        <v>231</v>
      </c>
      <c r="D76" s="13" t="s">
        <v>232</v>
      </c>
      <c r="E76" s="13" t="s">
        <v>16</v>
      </c>
      <c r="F76" s="14" t="s">
        <v>233</v>
      </c>
      <c r="G76" s="13" t="s">
        <v>18</v>
      </c>
      <c r="H76" s="15">
        <v>2010</v>
      </c>
      <c r="I76" s="28">
        <v>110000</v>
      </c>
      <c r="J76" s="13">
        <v>141975.07</v>
      </c>
      <c r="K76" s="13">
        <f>I76-J76</f>
        <v>-31975.07</v>
      </c>
    </row>
    <row r="77" s="3" customFormat="1" ht="23" customHeight="1" spans="1:11">
      <c r="A77" s="13">
        <v>6</v>
      </c>
      <c r="B77" s="38" t="s">
        <v>56</v>
      </c>
      <c r="C77" s="13" t="s">
        <v>234</v>
      </c>
      <c r="D77" s="38" t="s">
        <v>235</v>
      </c>
      <c r="E77" s="13" t="s">
        <v>236</v>
      </c>
      <c r="F77" s="14" t="s">
        <v>237</v>
      </c>
      <c r="G77" s="13" t="s">
        <v>18</v>
      </c>
      <c r="H77" s="13">
        <v>2010</v>
      </c>
      <c r="I77" s="28">
        <v>60000</v>
      </c>
      <c r="J77" s="13">
        <v>290559.76</v>
      </c>
      <c r="K77" s="13">
        <f>270000-J77</f>
        <v>-20559.76</v>
      </c>
    </row>
    <row r="78" s="3" customFormat="1" ht="25" customHeight="1" spans="1:11">
      <c r="A78" s="13">
        <v>7</v>
      </c>
      <c r="B78" s="38"/>
      <c r="C78" s="13"/>
      <c r="D78" s="13" t="s">
        <v>238</v>
      </c>
      <c r="E78" s="13" t="s">
        <v>24</v>
      </c>
      <c r="F78" s="14" t="s">
        <v>239</v>
      </c>
      <c r="G78" s="13" t="s">
        <v>26</v>
      </c>
      <c r="H78" s="13"/>
      <c r="I78" s="28">
        <v>100000</v>
      </c>
      <c r="J78" s="13"/>
      <c r="K78" s="13"/>
    </row>
    <row r="79" s="3" customFormat="1" ht="23" customHeight="1" spans="1:11">
      <c r="A79" s="13">
        <v>8</v>
      </c>
      <c r="B79" s="38"/>
      <c r="C79" s="13"/>
      <c r="D79" s="13" t="s">
        <v>240</v>
      </c>
      <c r="E79" s="13" t="s">
        <v>51</v>
      </c>
      <c r="F79" s="14" t="s">
        <v>241</v>
      </c>
      <c r="G79" s="13" t="s">
        <v>18</v>
      </c>
      <c r="H79" s="13">
        <v>2012</v>
      </c>
      <c r="I79" s="28">
        <v>50000</v>
      </c>
      <c r="J79" s="13"/>
      <c r="K79" s="13"/>
    </row>
    <row r="80" s="3" customFormat="1" ht="30" customHeight="1" spans="1:11">
      <c r="A80" s="13">
        <v>9</v>
      </c>
      <c r="B80" s="38"/>
      <c r="C80" s="13"/>
      <c r="D80" s="13" t="s">
        <v>242</v>
      </c>
      <c r="E80" s="13" t="s">
        <v>70</v>
      </c>
      <c r="F80" s="14" t="s">
        <v>243</v>
      </c>
      <c r="G80" s="13" t="s">
        <v>26</v>
      </c>
      <c r="H80" s="13">
        <v>2011</v>
      </c>
      <c r="I80" s="28">
        <v>60000</v>
      </c>
      <c r="J80" s="13"/>
      <c r="K80" s="13"/>
    </row>
    <row r="81" s="3" customFormat="1" ht="33" customHeight="1" spans="1:11">
      <c r="A81" s="13">
        <v>10</v>
      </c>
      <c r="B81" s="13" t="s">
        <v>62</v>
      </c>
      <c r="C81" s="13" t="s">
        <v>244</v>
      </c>
      <c r="D81" s="13" t="s">
        <v>245</v>
      </c>
      <c r="E81" s="13" t="s">
        <v>246</v>
      </c>
      <c r="F81" s="14" t="s">
        <v>247</v>
      </c>
      <c r="G81" s="13" t="s">
        <v>18</v>
      </c>
      <c r="H81" s="15">
        <v>2013</v>
      </c>
      <c r="I81" s="28">
        <v>100000</v>
      </c>
      <c r="J81" s="13">
        <v>230250.58</v>
      </c>
      <c r="K81" s="13">
        <f>130000-J81</f>
        <v>-100250.58</v>
      </c>
    </row>
    <row r="82" s="3" customFormat="1" ht="32" customHeight="1" spans="1:11">
      <c r="A82" s="13">
        <v>11</v>
      </c>
      <c r="B82" s="13"/>
      <c r="C82" s="13"/>
      <c r="D82" s="13" t="s">
        <v>248</v>
      </c>
      <c r="E82" s="13" t="s">
        <v>249</v>
      </c>
      <c r="F82" s="14" t="s">
        <v>250</v>
      </c>
      <c r="G82" s="13" t="s">
        <v>18</v>
      </c>
      <c r="H82" s="13">
        <v>2010</v>
      </c>
      <c r="I82" s="28">
        <v>30000</v>
      </c>
      <c r="J82" s="13"/>
      <c r="K82" s="13"/>
    </row>
    <row r="83" s="3" customFormat="1" ht="23" customHeight="1" spans="1:11">
      <c r="A83" s="13">
        <v>12</v>
      </c>
      <c r="B83" s="13" t="s">
        <v>62</v>
      </c>
      <c r="C83" s="13" t="s">
        <v>251</v>
      </c>
      <c r="D83" s="13" t="s">
        <v>252</v>
      </c>
      <c r="E83" s="13" t="s">
        <v>30</v>
      </c>
      <c r="F83" s="14" t="s">
        <v>253</v>
      </c>
      <c r="G83" s="13" t="s">
        <v>18</v>
      </c>
      <c r="H83" s="15"/>
      <c r="I83" s="28">
        <v>15000</v>
      </c>
      <c r="J83" s="13">
        <v>222899.86</v>
      </c>
      <c r="K83" s="13">
        <f>100000-J83</f>
        <v>-122899.86</v>
      </c>
    </row>
    <row r="84" s="3" customFormat="1" ht="23" customHeight="1" spans="1:11">
      <c r="A84" s="13">
        <v>13</v>
      </c>
      <c r="B84" s="13"/>
      <c r="C84" s="13"/>
      <c r="D84" s="13" t="s">
        <v>254</v>
      </c>
      <c r="E84" s="13" t="s">
        <v>20</v>
      </c>
      <c r="F84" s="14" t="s">
        <v>253</v>
      </c>
      <c r="G84" s="13" t="s">
        <v>18</v>
      </c>
      <c r="H84" s="15"/>
      <c r="I84" s="28">
        <v>15000</v>
      </c>
      <c r="J84" s="13"/>
      <c r="K84" s="13"/>
    </row>
    <row r="85" s="3" customFormat="1" ht="23" customHeight="1" spans="1:11">
      <c r="A85" s="13">
        <v>14</v>
      </c>
      <c r="B85" s="13"/>
      <c r="C85" s="13"/>
      <c r="D85" s="13" t="s">
        <v>255</v>
      </c>
      <c r="E85" s="13" t="s">
        <v>47</v>
      </c>
      <c r="F85" s="14" t="s">
        <v>256</v>
      </c>
      <c r="G85" s="13" t="s">
        <v>18</v>
      </c>
      <c r="H85" s="15">
        <v>2014</v>
      </c>
      <c r="I85" s="28">
        <v>70000</v>
      </c>
      <c r="J85" s="13"/>
      <c r="K85" s="13"/>
    </row>
    <row r="86" s="3" customFormat="1" ht="30" customHeight="1" spans="1:11">
      <c r="A86" s="13">
        <v>15</v>
      </c>
      <c r="B86" s="13" t="s">
        <v>62</v>
      </c>
      <c r="C86" s="13" t="s">
        <v>257</v>
      </c>
      <c r="D86" s="13" t="s">
        <v>258</v>
      </c>
      <c r="E86" s="13" t="s">
        <v>34</v>
      </c>
      <c r="F86" s="14" t="s">
        <v>259</v>
      </c>
      <c r="G86" s="13" t="s">
        <v>18</v>
      </c>
      <c r="H86" s="13">
        <v>2015</v>
      </c>
      <c r="I86" s="28">
        <v>20000</v>
      </c>
      <c r="J86" s="13">
        <v>146363.63</v>
      </c>
      <c r="K86" s="13">
        <f>80000-J86</f>
        <v>-66363.63</v>
      </c>
    </row>
    <row r="87" s="3" customFormat="1" ht="23" customHeight="1" spans="1:11">
      <c r="A87" s="13">
        <v>16</v>
      </c>
      <c r="B87" s="13"/>
      <c r="C87" s="13"/>
      <c r="D87" s="13" t="s">
        <v>260</v>
      </c>
      <c r="E87" s="13" t="s">
        <v>261</v>
      </c>
      <c r="F87" s="14" t="s">
        <v>262</v>
      </c>
      <c r="G87" s="13" t="s">
        <v>18</v>
      </c>
      <c r="H87" s="15">
        <v>2017</v>
      </c>
      <c r="I87" s="28">
        <v>60000</v>
      </c>
      <c r="J87" s="13"/>
      <c r="K87" s="13"/>
    </row>
    <row r="88" s="1" customFormat="1" ht="62" customHeight="1" spans="1:11">
      <c r="A88" s="13">
        <v>17</v>
      </c>
      <c r="B88" s="13" t="s">
        <v>62</v>
      </c>
      <c r="C88" s="13" t="s">
        <v>263</v>
      </c>
      <c r="D88" s="13" t="s">
        <v>264</v>
      </c>
      <c r="E88" s="13" t="s">
        <v>265</v>
      </c>
      <c r="F88" s="14" t="s">
        <v>266</v>
      </c>
      <c r="G88" s="13" t="s">
        <v>18</v>
      </c>
      <c r="H88" s="15">
        <v>2008</v>
      </c>
      <c r="I88" s="28">
        <v>200000</v>
      </c>
      <c r="J88" s="13">
        <v>813874.23</v>
      </c>
      <c r="K88" s="13">
        <f>745000-J88</f>
        <v>-68874.23</v>
      </c>
    </row>
    <row r="89" s="1" customFormat="1" ht="30" customHeight="1" spans="1:11">
      <c r="A89" s="13">
        <v>18</v>
      </c>
      <c r="B89" s="13"/>
      <c r="C89" s="13"/>
      <c r="D89" s="13" t="s">
        <v>267</v>
      </c>
      <c r="E89" s="13" t="s">
        <v>24</v>
      </c>
      <c r="F89" s="14" t="s">
        <v>268</v>
      </c>
      <c r="G89" s="13" t="s">
        <v>26</v>
      </c>
      <c r="H89" s="15"/>
      <c r="I89" s="28">
        <v>500000</v>
      </c>
      <c r="J89" s="13"/>
      <c r="K89" s="13"/>
    </row>
    <row r="90" s="3" customFormat="1" ht="27" customHeight="1" spans="1:11">
      <c r="A90" s="13">
        <v>19</v>
      </c>
      <c r="B90" s="13"/>
      <c r="C90" s="13"/>
      <c r="D90" s="13" t="s">
        <v>269</v>
      </c>
      <c r="E90" s="13" t="s">
        <v>65</v>
      </c>
      <c r="F90" s="14" t="s">
        <v>270</v>
      </c>
      <c r="G90" s="13" t="s">
        <v>18</v>
      </c>
      <c r="H90" s="15"/>
      <c r="I90" s="28">
        <v>45000</v>
      </c>
      <c r="J90" s="13"/>
      <c r="K90" s="13"/>
    </row>
    <row r="91" s="3" customFormat="1" ht="35" customHeight="1" spans="1:12">
      <c r="A91" s="13">
        <v>20</v>
      </c>
      <c r="B91" s="13" t="s">
        <v>62</v>
      </c>
      <c r="C91" s="13" t="s">
        <v>271</v>
      </c>
      <c r="D91" s="13" t="s">
        <v>272</v>
      </c>
      <c r="E91" s="13" t="s">
        <v>34</v>
      </c>
      <c r="F91" s="14" t="s">
        <v>273</v>
      </c>
      <c r="G91" s="13" t="s">
        <v>18</v>
      </c>
      <c r="H91" s="15"/>
      <c r="I91" s="28">
        <v>100000</v>
      </c>
      <c r="J91" s="13">
        <v>283572.17</v>
      </c>
      <c r="K91" s="13">
        <f>135000-J91</f>
        <v>-148572.17</v>
      </c>
      <c r="L91" s="29"/>
    </row>
    <row r="92" s="3" customFormat="1" ht="24" customHeight="1" spans="1:12">
      <c r="A92" s="13">
        <v>21</v>
      </c>
      <c r="B92" s="13"/>
      <c r="C92" s="13"/>
      <c r="D92" s="13" t="s">
        <v>274</v>
      </c>
      <c r="E92" s="13" t="s">
        <v>30</v>
      </c>
      <c r="F92" s="14" t="s">
        <v>275</v>
      </c>
      <c r="G92" s="13" t="s">
        <v>18</v>
      </c>
      <c r="H92" s="15"/>
      <c r="I92" s="28">
        <v>15000</v>
      </c>
      <c r="J92" s="13"/>
      <c r="K92" s="13"/>
      <c r="L92" s="29"/>
    </row>
    <row r="93" s="3" customFormat="1" ht="28" customHeight="1" spans="1:12">
      <c r="A93" s="13">
        <v>22</v>
      </c>
      <c r="B93" s="13"/>
      <c r="C93" s="13"/>
      <c r="D93" s="13" t="s">
        <v>276</v>
      </c>
      <c r="E93" s="13" t="s">
        <v>277</v>
      </c>
      <c r="F93" s="14" t="s">
        <v>278</v>
      </c>
      <c r="G93" s="13" t="s">
        <v>18</v>
      </c>
      <c r="H93" s="15"/>
      <c r="I93" s="28">
        <v>20000</v>
      </c>
      <c r="J93" s="13"/>
      <c r="K93" s="13"/>
      <c r="L93" s="29"/>
    </row>
    <row r="94" s="3" customFormat="1" ht="28" customHeight="1" spans="1:11">
      <c r="A94" s="13">
        <v>23</v>
      </c>
      <c r="B94" s="13" t="s">
        <v>81</v>
      </c>
      <c r="C94" s="13" t="s">
        <v>279</v>
      </c>
      <c r="D94" s="13" t="s">
        <v>280</v>
      </c>
      <c r="E94" s="13" t="s">
        <v>16</v>
      </c>
      <c r="F94" s="14" t="s">
        <v>281</v>
      </c>
      <c r="G94" s="13" t="s">
        <v>18</v>
      </c>
      <c r="H94" s="13">
        <v>2014</v>
      </c>
      <c r="I94" s="28">
        <v>20000</v>
      </c>
      <c r="J94" s="13">
        <v>122417.2</v>
      </c>
      <c r="K94" s="13">
        <f>40000-J94</f>
        <v>-82417.2</v>
      </c>
    </row>
    <row r="95" s="3" customFormat="1" ht="25" customHeight="1" spans="1:11">
      <c r="A95" s="13">
        <v>24</v>
      </c>
      <c r="B95" s="13"/>
      <c r="C95" s="13"/>
      <c r="D95" s="13" t="s">
        <v>282</v>
      </c>
      <c r="E95" s="13" t="s">
        <v>30</v>
      </c>
      <c r="F95" s="14" t="s">
        <v>283</v>
      </c>
      <c r="G95" s="13" t="s">
        <v>18</v>
      </c>
      <c r="H95" s="13">
        <v>2017</v>
      </c>
      <c r="I95" s="28">
        <v>20000</v>
      </c>
      <c r="J95" s="13"/>
      <c r="K95" s="13"/>
    </row>
    <row r="96" s="3" customFormat="1" ht="24" customHeight="1" spans="1:11">
      <c r="A96" s="13">
        <v>25</v>
      </c>
      <c r="B96" s="13" t="s">
        <v>134</v>
      </c>
      <c r="C96" s="13" t="s">
        <v>53</v>
      </c>
      <c r="D96" s="13" t="s">
        <v>284</v>
      </c>
      <c r="E96" s="13" t="s">
        <v>285</v>
      </c>
      <c r="F96" s="14" t="s">
        <v>286</v>
      </c>
      <c r="G96" s="13" t="s">
        <v>18</v>
      </c>
      <c r="H96" s="15">
        <v>2001</v>
      </c>
      <c r="I96" s="28">
        <v>30000</v>
      </c>
      <c r="J96" s="13">
        <v>142828.2</v>
      </c>
      <c r="K96" s="13">
        <f>80000-J96</f>
        <v>-62828.2</v>
      </c>
    </row>
    <row r="97" s="3" customFormat="1" ht="23" customHeight="1" spans="1:11">
      <c r="A97" s="13">
        <v>26</v>
      </c>
      <c r="B97" s="13"/>
      <c r="C97" s="13"/>
      <c r="D97" s="13" t="s">
        <v>287</v>
      </c>
      <c r="E97" s="13" t="s">
        <v>288</v>
      </c>
      <c r="F97" s="14" t="s">
        <v>286</v>
      </c>
      <c r="G97" s="13" t="s">
        <v>18</v>
      </c>
      <c r="H97" s="15">
        <v>2012</v>
      </c>
      <c r="I97" s="28">
        <v>50000</v>
      </c>
      <c r="J97" s="13"/>
      <c r="K97" s="13"/>
    </row>
    <row r="98" s="3" customFormat="1" ht="34" customHeight="1" spans="1:11">
      <c r="A98" s="13">
        <v>27</v>
      </c>
      <c r="B98" s="13" t="s">
        <v>134</v>
      </c>
      <c r="C98" s="13" t="s">
        <v>289</v>
      </c>
      <c r="D98" s="13" t="s">
        <v>290</v>
      </c>
      <c r="E98" s="13" t="s">
        <v>51</v>
      </c>
      <c r="F98" s="14" t="s">
        <v>291</v>
      </c>
      <c r="G98" s="13" t="s">
        <v>26</v>
      </c>
      <c r="H98" s="13">
        <v>2016</v>
      </c>
      <c r="I98" s="28">
        <v>150000</v>
      </c>
      <c r="J98" s="13">
        <v>251311.82</v>
      </c>
      <c r="K98" s="13">
        <f>250000-J98</f>
        <v>-1311.82000000001</v>
      </c>
    </row>
    <row r="99" s="3" customFormat="1" ht="24" customHeight="1" spans="1:11">
      <c r="A99" s="13">
        <v>28</v>
      </c>
      <c r="B99" s="13"/>
      <c r="C99" s="13"/>
      <c r="D99" s="13" t="s">
        <v>292</v>
      </c>
      <c r="E99" s="13" t="s">
        <v>293</v>
      </c>
      <c r="F99" s="14" t="s">
        <v>294</v>
      </c>
      <c r="G99" s="13" t="s">
        <v>18</v>
      </c>
      <c r="H99" s="13">
        <v>2012</v>
      </c>
      <c r="I99" s="28">
        <v>100000</v>
      </c>
      <c r="J99" s="13"/>
      <c r="K99" s="13"/>
    </row>
    <row r="100" s="3" customFormat="1" ht="32" customHeight="1" spans="1:11">
      <c r="A100" s="13">
        <v>29</v>
      </c>
      <c r="B100" s="13" t="s">
        <v>134</v>
      </c>
      <c r="C100" s="13" t="s">
        <v>295</v>
      </c>
      <c r="D100" s="13" t="s">
        <v>296</v>
      </c>
      <c r="E100" s="13" t="s">
        <v>51</v>
      </c>
      <c r="F100" s="14" t="s">
        <v>297</v>
      </c>
      <c r="G100" s="13" t="s">
        <v>26</v>
      </c>
      <c r="H100" s="15"/>
      <c r="I100" s="28">
        <v>180000</v>
      </c>
      <c r="J100" s="13">
        <v>378581.29</v>
      </c>
      <c r="K100" s="13">
        <f>212000-J100</f>
        <v>-166581.29</v>
      </c>
    </row>
    <row r="101" s="3" customFormat="1" ht="27" customHeight="1" spans="1:11">
      <c r="A101" s="13">
        <v>30</v>
      </c>
      <c r="B101" s="13"/>
      <c r="C101" s="13"/>
      <c r="D101" s="13" t="s">
        <v>298</v>
      </c>
      <c r="E101" s="13" t="s">
        <v>30</v>
      </c>
      <c r="F101" s="14" t="s">
        <v>299</v>
      </c>
      <c r="G101" s="13" t="s">
        <v>26</v>
      </c>
      <c r="H101" s="15"/>
      <c r="I101" s="28">
        <v>32000</v>
      </c>
      <c r="J101" s="13"/>
      <c r="K101" s="13"/>
    </row>
    <row r="102" s="3" customFormat="1" ht="27" customHeight="1" spans="1:11">
      <c r="A102" s="13">
        <v>31</v>
      </c>
      <c r="B102" s="13" t="s">
        <v>134</v>
      </c>
      <c r="C102" s="13" t="s">
        <v>300</v>
      </c>
      <c r="D102" s="13" t="s">
        <v>301</v>
      </c>
      <c r="E102" s="13" t="s">
        <v>47</v>
      </c>
      <c r="F102" s="14" t="s">
        <v>302</v>
      </c>
      <c r="G102" s="13" t="s">
        <v>18</v>
      </c>
      <c r="H102" s="39">
        <v>2009</v>
      </c>
      <c r="I102" s="28">
        <v>100000</v>
      </c>
      <c r="J102" s="13">
        <v>137517.65</v>
      </c>
      <c r="K102" s="13">
        <f>I102-J102</f>
        <v>-37517.65</v>
      </c>
    </row>
    <row r="103" s="3" customFormat="1" ht="32" customHeight="1" spans="1:11">
      <c r="A103" s="13">
        <v>32</v>
      </c>
      <c r="B103" s="13" t="s">
        <v>134</v>
      </c>
      <c r="C103" s="13" t="s">
        <v>303</v>
      </c>
      <c r="D103" s="13" t="s">
        <v>304</v>
      </c>
      <c r="E103" s="13" t="s">
        <v>305</v>
      </c>
      <c r="F103" s="14" t="s">
        <v>306</v>
      </c>
      <c r="G103" s="13" t="s">
        <v>18</v>
      </c>
      <c r="H103" s="39">
        <v>2019</v>
      </c>
      <c r="I103" s="28">
        <v>20000</v>
      </c>
      <c r="J103" s="13">
        <v>187040.33</v>
      </c>
      <c r="K103" s="13">
        <f>120000-J103</f>
        <v>-67040.33</v>
      </c>
    </row>
    <row r="104" s="3" customFormat="1" ht="19" customHeight="1" spans="1:11">
      <c r="A104" s="13">
        <v>33</v>
      </c>
      <c r="B104" s="13"/>
      <c r="C104" s="13"/>
      <c r="D104" s="13" t="s">
        <v>307</v>
      </c>
      <c r="E104" s="13" t="s">
        <v>308</v>
      </c>
      <c r="F104" s="14" t="s">
        <v>309</v>
      </c>
      <c r="G104" s="13" t="s">
        <v>18</v>
      </c>
      <c r="H104" s="39">
        <v>2019</v>
      </c>
      <c r="I104" s="28">
        <v>100000</v>
      </c>
      <c r="J104" s="13"/>
      <c r="K104" s="13"/>
    </row>
    <row r="105" s="3" customFormat="1" ht="23" customHeight="1" spans="1:11">
      <c r="A105" s="13">
        <v>34</v>
      </c>
      <c r="B105" s="13" t="s">
        <v>134</v>
      </c>
      <c r="C105" s="13" t="s">
        <v>310</v>
      </c>
      <c r="D105" s="19" t="s">
        <v>311</v>
      </c>
      <c r="E105" s="13" t="s">
        <v>34</v>
      </c>
      <c r="F105" s="14" t="s">
        <v>312</v>
      </c>
      <c r="G105" s="13" t="s">
        <v>18</v>
      </c>
      <c r="H105" s="13">
        <v>2015</v>
      </c>
      <c r="I105" s="28">
        <v>40000</v>
      </c>
      <c r="J105" s="13">
        <v>60081.2</v>
      </c>
      <c r="K105" s="13">
        <f>I105-J105</f>
        <v>-20081.2</v>
      </c>
    </row>
    <row r="106" s="3" customFormat="1" ht="32" customHeight="1" spans="1:11">
      <c r="A106" s="13">
        <v>35</v>
      </c>
      <c r="B106" s="13" t="s">
        <v>134</v>
      </c>
      <c r="C106" s="13" t="s">
        <v>313</v>
      </c>
      <c r="D106" s="13" t="s">
        <v>314</v>
      </c>
      <c r="E106" s="13" t="s">
        <v>20</v>
      </c>
      <c r="F106" s="14" t="s">
        <v>315</v>
      </c>
      <c r="G106" s="13" t="s">
        <v>18</v>
      </c>
      <c r="H106" s="13">
        <v>2016</v>
      </c>
      <c r="I106" s="28">
        <v>30000</v>
      </c>
      <c r="J106" s="13">
        <v>120380.78</v>
      </c>
      <c r="K106" s="13">
        <f>70000-J106</f>
        <v>-50380.78</v>
      </c>
    </row>
    <row r="107" s="3" customFormat="1" ht="31" customHeight="1" spans="1:11">
      <c r="A107" s="13">
        <v>36</v>
      </c>
      <c r="B107" s="13"/>
      <c r="C107" s="13"/>
      <c r="D107" s="13" t="s">
        <v>316</v>
      </c>
      <c r="E107" s="13" t="s">
        <v>75</v>
      </c>
      <c r="F107" s="14" t="s">
        <v>317</v>
      </c>
      <c r="G107" s="13" t="s">
        <v>18</v>
      </c>
      <c r="H107" s="13">
        <v>2017</v>
      </c>
      <c r="I107" s="28">
        <v>20000</v>
      </c>
      <c r="J107" s="13"/>
      <c r="K107" s="13"/>
    </row>
    <row r="108" s="3" customFormat="1" ht="34" customHeight="1" spans="1:11">
      <c r="A108" s="13">
        <v>37</v>
      </c>
      <c r="B108" s="13"/>
      <c r="C108" s="13"/>
      <c r="D108" s="13" t="s">
        <v>318</v>
      </c>
      <c r="E108" s="13" t="s">
        <v>47</v>
      </c>
      <c r="F108" s="14" t="s">
        <v>317</v>
      </c>
      <c r="G108" s="13" t="s">
        <v>18</v>
      </c>
      <c r="H108" s="13">
        <v>2017</v>
      </c>
      <c r="I108" s="28">
        <v>20000</v>
      </c>
      <c r="J108" s="13"/>
      <c r="K108" s="13"/>
    </row>
    <row r="109" s="3" customFormat="1" ht="18" customHeight="1" spans="1:11">
      <c r="A109" s="13">
        <v>38</v>
      </c>
      <c r="B109" s="13" t="s">
        <v>134</v>
      </c>
      <c r="C109" s="13" t="s">
        <v>319</v>
      </c>
      <c r="D109" s="13" t="s">
        <v>320</v>
      </c>
      <c r="E109" s="13" t="s">
        <v>16</v>
      </c>
      <c r="F109" s="14" t="s">
        <v>321</v>
      </c>
      <c r="G109" s="13" t="s">
        <v>18</v>
      </c>
      <c r="H109" s="13">
        <v>2011</v>
      </c>
      <c r="I109" s="28">
        <v>20000</v>
      </c>
      <c r="J109" s="13">
        <v>258501.22</v>
      </c>
      <c r="K109" s="13">
        <f>100000-J109</f>
        <v>-158501.22</v>
      </c>
    </row>
    <row r="110" s="3" customFormat="1" ht="18" customHeight="1" spans="1:11">
      <c r="A110" s="13">
        <v>39</v>
      </c>
      <c r="B110" s="13"/>
      <c r="C110" s="13"/>
      <c r="D110" s="13" t="s">
        <v>322</v>
      </c>
      <c r="E110" s="13" t="s">
        <v>16</v>
      </c>
      <c r="F110" s="14" t="s">
        <v>321</v>
      </c>
      <c r="G110" s="13" t="s">
        <v>18</v>
      </c>
      <c r="H110" s="13">
        <v>2010</v>
      </c>
      <c r="I110" s="28">
        <v>20000</v>
      </c>
      <c r="J110" s="13"/>
      <c r="K110" s="13"/>
    </row>
    <row r="111" s="3" customFormat="1" ht="18" customHeight="1" spans="1:11">
      <c r="A111" s="13">
        <v>40</v>
      </c>
      <c r="B111" s="13"/>
      <c r="C111" s="13"/>
      <c r="D111" s="13" t="s">
        <v>323</v>
      </c>
      <c r="E111" s="13" t="s">
        <v>34</v>
      </c>
      <c r="F111" s="14" t="s">
        <v>321</v>
      </c>
      <c r="G111" s="13" t="s">
        <v>18</v>
      </c>
      <c r="H111" s="13">
        <v>2014</v>
      </c>
      <c r="I111" s="28">
        <v>20000</v>
      </c>
      <c r="J111" s="13"/>
      <c r="K111" s="13"/>
    </row>
    <row r="112" s="3" customFormat="1" ht="18" customHeight="1" spans="1:11">
      <c r="A112" s="13">
        <v>41</v>
      </c>
      <c r="B112" s="13"/>
      <c r="C112" s="13"/>
      <c r="D112" s="13" t="s">
        <v>324</v>
      </c>
      <c r="E112" s="13" t="s">
        <v>30</v>
      </c>
      <c r="F112" s="14" t="s">
        <v>321</v>
      </c>
      <c r="G112" s="13" t="s">
        <v>18</v>
      </c>
      <c r="H112" s="13">
        <v>2008</v>
      </c>
      <c r="I112" s="28">
        <v>20000</v>
      </c>
      <c r="J112" s="13"/>
      <c r="K112" s="13"/>
    </row>
    <row r="113" s="3" customFormat="1" ht="18" customHeight="1" spans="1:11">
      <c r="A113" s="13">
        <v>42</v>
      </c>
      <c r="B113" s="13"/>
      <c r="C113" s="13"/>
      <c r="D113" s="13" t="s">
        <v>325</v>
      </c>
      <c r="E113" s="13" t="s">
        <v>277</v>
      </c>
      <c r="F113" s="14" t="s">
        <v>321</v>
      </c>
      <c r="G113" s="13" t="s">
        <v>18</v>
      </c>
      <c r="H113" s="13">
        <v>2015</v>
      </c>
      <c r="I113" s="28">
        <v>20000</v>
      </c>
      <c r="J113" s="13"/>
      <c r="K113" s="13"/>
    </row>
    <row r="114" s="1" customFormat="1" ht="23" customHeight="1" spans="1:12">
      <c r="A114" s="13">
        <v>43</v>
      </c>
      <c r="B114" s="13" t="s">
        <v>134</v>
      </c>
      <c r="C114" s="13" t="s">
        <v>326</v>
      </c>
      <c r="D114" s="13" t="s">
        <v>327</v>
      </c>
      <c r="E114" s="13" t="s">
        <v>328</v>
      </c>
      <c r="F114" s="14" t="s">
        <v>329</v>
      </c>
      <c r="G114" s="13" t="s">
        <v>18</v>
      </c>
      <c r="H114" s="15">
        <v>2006</v>
      </c>
      <c r="I114" s="28">
        <v>20000</v>
      </c>
      <c r="J114" s="13">
        <v>189144.74</v>
      </c>
      <c r="K114" s="13">
        <f>50000-J114</f>
        <v>-139144.74</v>
      </c>
      <c r="L114" s="29"/>
    </row>
    <row r="115" s="1" customFormat="1" ht="33" customHeight="1" spans="1:12">
      <c r="A115" s="13">
        <v>44</v>
      </c>
      <c r="B115" s="13"/>
      <c r="C115" s="13"/>
      <c r="D115" s="13" t="s">
        <v>330</v>
      </c>
      <c r="E115" s="13" t="s">
        <v>331</v>
      </c>
      <c r="F115" s="14" t="s">
        <v>332</v>
      </c>
      <c r="G115" s="13" t="s">
        <v>18</v>
      </c>
      <c r="H115" s="15">
        <v>2002</v>
      </c>
      <c r="I115" s="28">
        <v>30000</v>
      </c>
      <c r="J115" s="13"/>
      <c r="K115" s="13"/>
      <c r="L115" s="29"/>
    </row>
    <row r="116" s="3" customFormat="1" ht="23" customHeight="1" spans="1:11">
      <c r="A116" s="13">
        <v>45</v>
      </c>
      <c r="B116" s="13" t="s">
        <v>134</v>
      </c>
      <c r="C116" s="13" t="s">
        <v>333</v>
      </c>
      <c r="D116" s="13" t="s">
        <v>334</v>
      </c>
      <c r="E116" s="13" t="s">
        <v>335</v>
      </c>
      <c r="F116" s="14" t="s">
        <v>336</v>
      </c>
      <c r="G116" s="13" t="s">
        <v>18</v>
      </c>
      <c r="H116" s="13"/>
      <c r="I116" s="28">
        <v>200000</v>
      </c>
      <c r="J116" s="13">
        <v>443450.6</v>
      </c>
      <c r="K116" s="13">
        <f>I116-J116</f>
        <v>-243450.6</v>
      </c>
    </row>
    <row r="117" s="3" customFormat="1" ht="32" customHeight="1" spans="1:11">
      <c r="A117" s="13">
        <v>46</v>
      </c>
      <c r="B117" s="13" t="s">
        <v>337</v>
      </c>
      <c r="C117" s="13" t="s">
        <v>338</v>
      </c>
      <c r="D117" s="13" t="s">
        <v>339</v>
      </c>
      <c r="E117" s="13" t="s">
        <v>338</v>
      </c>
      <c r="F117" s="14" t="s">
        <v>340</v>
      </c>
      <c r="G117" s="13" t="s">
        <v>18</v>
      </c>
      <c r="H117" s="13">
        <v>2012</v>
      </c>
      <c r="I117" s="28">
        <v>120000</v>
      </c>
      <c r="J117" s="13">
        <v>160733.98</v>
      </c>
      <c r="K117" s="13">
        <f>I117-J117</f>
        <v>-40733.98</v>
      </c>
    </row>
    <row r="118" s="3" customFormat="1" ht="27" customHeight="1" spans="1:11">
      <c r="A118" s="13">
        <v>47</v>
      </c>
      <c r="B118" s="13" t="s">
        <v>337</v>
      </c>
      <c r="C118" s="13" t="s">
        <v>341</v>
      </c>
      <c r="D118" s="13" t="s">
        <v>342</v>
      </c>
      <c r="E118" s="13" t="s">
        <v>343</v>
      </c>
      <c r="F118" s="14" t="s">
        <v>344</v>
      </c>
      <c r="G118" s="13" t="s">
        <v>18</v>
      </c>
      <c r="H118" s="13">
        <v>2012</v>
      </c>
      <c r="I118" s="28">
        <v>25000</v>
      </c>
      <c r="J118" s="13">
        <v>132460.93</v>
      </c>
      <c r="K118" s="13">
        <f>I118-J118</f>
        <v>-107460.93</v>
      </c>
    </row>
    <row r="119" s="3" customFormat="1" ht="25" customHeight="1" spans="1:11">
      <c r="A119" s="13">
        <v>48</v>
      </c>
      <c r="B119" s="13" t="s">
        <v>150</v>
      </c>
      <c r="C119" s="13" t="s">
        <v>345</v>
      </c>
      <c r="D119" s="13" t="s">
        <v>346</v>
      </c>
      <c r="E119" s="13" t="s">
        <v>347</v>
      </c>
      <c r="F119" s="14" t="s">
        <v>348</v>
      </c>
      <c r="G119" s="13" t="s">
        <v>18</v>
      </c>
      <c r="H119" s="13">
        <v>2010</v>
      </c>
      <c r="I119" s="28">
        <v>25000</v>
      </c>
      <c r="J119" s="13">
        <v>231851.88</v>
      </c>
      <c r="K119" s="13">
        <f>I119-J119</f>
        <v>-206851.88</v>
      </c>
    </row>
    <row r="120" s="3" customFormat="1" ht="33" customHeight="1" spans="1:11">
      <c r="A120" s="13">
        <v>49</v>
      </c>
      <c r="B120" s="13" t="s">
        <v>150</v>
      </c>
      <c r="C120" s="13" t="s">
        <v>349</v>
      </c>
      <c r="D120" s="13" t="s">
        <v>350</v>
      </c>
      <c r="E120" s="13" t="s">
        <v>16</v>
      </c>
      <c r="F120" s="14" t="s">
        <v>351</v>
      </c>
      <c r="G120" s="13" t="s">
        <v>18</v>
      </c>
      <c r="H120" s="13">
        <v>2016</v>
      </c>
      <c r="I120" s="28">
        <v>80000</v>
      </c>
      <c r="J120" s="13">
        <v>472927.17</v>
      </c>
      <c r="K120" s="13">
        <f>I120-J120</f>
        <v>-392927.17</v>
      </c>
    </row>
    <row r="121" s="3" customFormat="1" ht="26" customHeight="1" spans="1:11">
      <c r="A121" s="13">
        <v>50</v>
      </c>
      <c r="B121" s="13" t="s">
        <v>352</v>
      </c>
      <c r="C121" s="13" t="s">
        <v>353</v>
      </c>
      <c r="D121" s="13" t="s">
        <v>354</v>
      </c>
      <c r="E121" s="13" t="s">
        <v>16</v>
      </c>
      <c r="F121" s="14" t="s">
        <v>355</v>
      </c>
      <c r="G121" s="13" t="s">
        <v>18</v>
      </c>
      <c r="H121" s="13">
        <v>2006</v>
      </c>
      <c r="I121" s="28">
        <v>10000</v>
      </c>
      <c r="J121" s="30">
        <v>1410237.5</v>
      </c>
      <c r="K121" s="40">
        <f>1286300-J121</f>
        <v>-123937.5</v>
      </c>
    </row>
    <row r="122" s="3" customFormat="1" ht="40" customHeight="1" spans="1:11">
      <c r="A122" s="13">
        <v>51</v>
      </c>
      <c r="B122" s="13" t="s">
        <v>352</v>
      </c>
      <c r="C122" s="13" t="s">
        <v>356</v>
      </c>
      <c r="D122" s="13" t="s">
        <v>357</v>
      </c>
      <c r="E122" s="13" t="s">
        <v>358</v>
      </c>
      <c r="F122" s="14" t="s">
        <v>359</v>
      </c>
      <c r="G122" s="13" t="s">
        <v>18</v>
      </c>
      <c r="H122" s="13" t="s">
        <v>360</v>
      </c>
      <c r="I122" s="28">
        <v>50000</v>
      </c>
      <c r="J122" s="30"/>
      <c r="K122" s="30"/>
    </row>
    <row r="123" s="3" customFormat="1" ht="26" customHeight="1" spans="1:11">
      <c r="A123" s="13">
        <v>52</v>
      </c>
      <c r="B123" s="40" t="s">
        <v>352</v>
      </c>
      <c r="C123" s="40" t="s">
        <v>361</v>
      </c>
      <c r="D123" s="13" t="s">
        <v>362</v>
      </c>
      <c r="E123" s="13" t="s">
        <v>335</v>
      </c>
      <c r="F123" s="14" t="s">
        <v>363</v>
      </c>
      <c r="G123" s="13" t="s">
        <v>18</v>
      </c>
      <c r="H123" s="13">
        <v>2011</v>
      </c>
      <c r="I123" s="28">
        <v>70000</v>
      </c>
      <c r="J123" s="30"/>
      <c r="K123" s="30"/>
    </row>
    <row r="124" s="3" customFormat="1" ht="26" customHeight="1" spans="1:11">
      <c r="A124" s="13">
        <v>53</v>
      </c>
      <c r="B124" s="30"/>
      <c r="C124" s="30"/>
      <c r="D124" s="13" t="s">
        <v>364</v>
      </c>
      <c r="E124" s="13" t="s">
        <v>30</v>
      </c>
      <c r="F124" s="14" t="s">
        <v>365</v>
      </c>
      <c r="G124" s="13" t="s">
        <v>18</v>
      </c>
      <c r="H124" s="13">
        <v>2015</v>
      </c>
      <c r="I124" s="28">
        <v>30000</v>
      </c>
      <c r="J124" s="30"/>
      <c r="K124" s="30"/>
    </row>
    <row r="125" s="3" customFormat="1" ht="26" customHeight="1" spans="1:11">
      <c r="A125" s="13">
        <v>54</v>
      </c>
      <c r="B125" s="33"/>
      <c r="C125" s="33"/>
      <c r="D125" s="13" t="s">
        <v>366</v>
      </c>
      <c r="E125" s="13" t="s">
        <v>47</v>
      </c>
      <c r="F125" s="14" t="s">
        <v>367</v>
      </c>
      <c r="G125" s="13" t="s">
        <v>18</v>
      </c>
      <c r="H125" s="13">
        <v>2012</v>
      </c>
      <c r="I125" s="28">
        <v>30000</v>
      </c>
      <c r="J125" s="30"/>
      <c r="K125" s="30"/>
    </row>
    <row r="126" s="3" customFormat="1" ht="42" customHeight="1" spans="1:11">
      <c r="A126" s="13">
        <v>55</v>
      </c>
      <c r="B126" s="13" t="s">
        <v>352</v>
      </c>
      <c r="C126" s="13" t="s">
        <v>368</v>
      </c>
      <c r="D126" s="13" t="s">
        <v>369</v>
      </c>
      <c r="E126" s="13" t="s">
        <v>293</v>
      </c>
      <c r="F126" s="14" t="s">
        <v>370</v>
      </c>
      <c r="G126" s="13" t="s">
        <v>26</v>
      </c>
      <c r="H126" s="13"/>
      <c r="I126" s="28">
        <v>400000</v>
      </c>
      <c r="J126" s="30"/>
      <c r="K126" s="30"/>
    </row>
    <row r="127" s="3" customFormat="1" ht="26" customHeight="1" spans="1:11">
      <c r="A127" s="13">
        <v>56</v>
      </c>
      <c r="B127" s="13" t="s">
        <v>352</v>
      </c>
      <c r="C127" s="13" t="s">
        <v>371</v>
      </c>
      <c r="D127" s="13" t="s">
        <v>372</v>
      </c>
      <c r="E127" s="13" t="s">
        <v>51</v>
      </c>
      <c r="F127" s="14" t="s">
        <v>373</v>
      </c>
      <c r="G127" s="13" t="s">
        <v>18</v>
      </c>
      <c r="H127" s="13">
        <v>2018</v>
      </c>
      <c r="I127" s="28">
        <v>80000</v>
      </c>
      <c r="J127" s="30"/>
      <c r="K127" s="30"/>
    </row>
    <row r="128" s="3" customFormat="1" ht="26" customHeight="1" spans="1:11">
      <c r="A128" s="13">
        <v>57</v>
      </c>
      <c r="B128" s="13" t="s">
        <v>352</v>
      </c>
      <c r="C128" s="13" t="s">
        <v>374</v>
      </c>
      <c r="D128" s="13" t="s">
        <v>375</v>
      </c>
      <c r="E128" s="13" t="s">
        <v>376</v>
      </c>
      <c r="F128" s="14" t="s">
        <v>377</v>
      </c>
      <c r="G128" s="13" t="s">
        <v>18</v>
      </c>
      <c r="H128" s="13">
        <v>2014</v>
      </c>
      <c r="I128" s="28">
        <v>100000</v>
      </c>
      <c r="J128" s="30"/>
      <c r="K128" s="30"/>
    </row>
    <row r="129" s="3" customFormat="1" ht="26" customHeight="1" spans="1:11">
      <c r="A129" s="13">
        <v>58</v>
      </c>
      <c r="B129" s="13" t="s">
        <v>352</v>
      </c>
      <c r="C129" s="13" t="s">
        <v>378</v>
      </c>
      <c r="D129" s="13" t="s">
        <v>379</v>
      </c>
      <c r="E129" s="13" t="s">
        <v>20</v>
      </c>
      <c r="F129" s="14" t="s">
        <v>380</v>
      </c>
      <c r="G129" s="13" t="s">
        <v>18</v>
      </c>
      <c r="H129" s="13">
        <v>2011</v>
      </c>
      <c r="I129" s="28">
        <v>40000</v>
      </c>
      <c r="J129" s="30"/>
      <c r="K129" s="30"/>
    </row>
    <row r="130" s="3" customFormat="1" ht="26" customHeight="1" spans="1:11">
      <c r="A130" s="13">
        <v>59</v>
      </c>
      <c r="B130" s="13" t="s">
        <v>352</v>
      </c>
      <c r="C130" s="13" t="s">
        <v>381</v>
      </c>
      <c r="D130" s="13" t="s">
        <v>382</v>
      </c>
      <c r="E130" s="13" t="s">
        <v>16</v>
      </c>
      <c r="F130" s="14" t="s">
        <v>383</v>
      </c>
      <c r="G130" s="13" t="s">
        <v>18</v>
      </c>
      <c r="H130" s="13">
        <v>2007</v>
      </c>
      <c r="I130" s="28">
        <v>60000</v>
      </c>
      <c r="J130" s="30"/>
      <c r="K130" s="30"/>
    </row>
    <row r="131" s="3" customFormat="1" ht="26" customHeight="1" spans="1:11">
      <c r="A131" s="13">
        <v>60</v>
      </c>
      <c r="B131" s="13" t="s">
        <v>352</v>
      </c>
      <c r="C131" s="13" t="s">
        <v>384</v>
      </c>
      <c r="D131" s="13" t="s">
        <v>385</v>
      </c>
      <c r="E131" s="13" t="s">
        <v>40</v>
      </c>
      <c r="F131" s="14" t="s">
        <v>386</v>
      </c>
      <c r="G131" s="13" t="s">
        <v>18</v>
      </c>
      <c r="H131" s="13">
        <v>2014</v>
      </c>
      <c r="I131" s="28">
        <v>250000</v>
      </c>
      <c r="J131" s="30"/>
      <c r="K131" s="30"/>
    </row>
    <row r="132" s="1" customFormat="1" ht="47" customHeight="1" spans="1:12">
      <c r="A132" s="13">
        <v>61</v>
      </c>
      <c r="B132" s="13"/>
      <c r="C132" s="13"/>
      <c r="D132" s="13" t="s">
        <v>387</v>
      </c>
      <c r="E132" s="13" t="s">
        <v>30</v>
      </c>
      <c r="F132" s="14" t="s">
        <v>388</v>
      </c>
      <c r="G132" s="13" t="s">
        <v>26</v>
      </c>
      <c r="H132" s="13"/>
      <c r="I132" s="28">
        <v>166300</v>
      </c>
      <c r="J132" s="33"/>
      <c r="K132" s="33"/>
      <c r="L132" s="29"/>
    </row>
    <row r="133" s="1" customFormat="1" ht="23" customHeight="1" spans="1:12">
      <c r="A133" s="13">
        <v>62</v>
      </c>
      <c r="B133" s="13" t="s">
        <v>172</v>
      </c>
      <c r="C133" s="13" t="s">
        <v>389</v>
      </c>
      <c r="D133" s="13" t="s">
        <v>390</v>
      </c>
      <c r="E133" s="13" t="s">
        <v>391</v>
      </c>
      <c r="F133" s="14" t="s">
        <v>392</v>
      </c>
      <c r="G133" s="13" t="s">
        <v>18</v>
      </c>
      <c r="H133" s="13">
        <v>2010</v>
      </c>
      <c r="I133" s="28">
        <v>100000</v>
      </c>
      <c r="J133" s="30">
        <v>990456.15</v>
      </c>
      <c r="K133" s="30">
        <f>450000-J133</f>
        <v>-540456.15</v>
      </c>
      <c r="L133" s="29"/>
    </row>
    <row r="134" s="1" customFormat="1" ht="23" customHeight="1" spans="1:12">
      <c r="A134" s="13">
        <v>63</v>
      </c>
      <c r="B134" s="13"/>
      <c r="C134" s="13"/>
      <c r="D134" s="13" t="s">
        <v>393</v>
      </c>
      <c r="E134" s="13" t="s">
        <v>70</v>
      </c>
      <c r="F134" s="14" t="s">
        <v>394</v>
      </c>
      <c r="G134" s="13" t="s">
        <v>18</v>
      </c>
      <c r="H134" s="13">
        <v>2017</v>
      </c>
      <c r="I134" s="28">
        <v>50000</v>
      </c>
      <c r="J134" s="30"/>
      <c r="K134" s="30"/>
      <c r="L134" s="29"/>
    </row>
    <row r="135" s="1" customFormat="1" ht="23" customHeight="1" spans="1:12">
      <c r="A135" s="13">
        <v>64</v>
      </c>
      <c r="B135" s="13" t="s">
        <v>172</v>
      </c>
      <c r="C135" s="13" t="s">
        <v>395</v>
      </c>
      <c r="D135" s="13" t="s">
        <v>396</v>
      </c>
      <c r="E135" s="13" t="s">
        <v>397</v>
      </c>
      <c r="F135" s="14" t="s">
        <v>398</v>
      </c>
      <c r="G135" s="13" t="s">
        <v>18</v>
      </c>
      <c r="H135" s="13">
        <v>2011</v>
      </c>
      <c r="I135" s="28">
        <v>30000</v>
      </c>
      <c r="J135" s="30"/>
      <c r="K135" s="30"/>
      <c r="L135" s="29"/>
    </row>
    <row r="136" s="1" customFormat="1" ht="23" customHeight="1" spans="1:12">
      <c r="A136" s="13">
        <v>65</v>
      </c>
      <c r="B136" s="13"/>
      <c r="C136" s="13"/>
      <c r="D136" s="13" t="s">
        <v>399</v>
      </c>
      <c r="E136" s="13" t="s">
        <v>347</v>
      </c>
      <c r="F136" s="14" t="s">
        <v>400</v>
      </c>
      <c r="G136" s="13" t="s">
        <v>18</v>
      </c>
      <c r="H136" s="13">
        <v>2016</v>
      </c>
      <c r="I136" s="28">
        <v>30000</v>
      </c>
      <c r="J136" s="30"/>
      <c r="K136" s="30"/>
      <c r="L136" s="29"/>
    </row>
    <row r="137" s="1" customFormat="1" ht="23" customHeight="1" spans="1:12">
      <c r="A137" s="13">
        <v>66</v>
      </c>
      <c r="B137" s="13"/>
      <c r="C137" s="13"/>
      <c r="D137" s="21" t="s">
        <v>401</v>
      </c>
      <c r="E137" s="21" t="s">
        <v>16</v>
      </c>
      <c r="F137" s="22" t="s">
        <v>402</v>
      </c>
      <c r="G137" s="21" t="s">
        <v>18</v>
      </c>
      <c r="H137" s="23"/>
      <c r="I137" s="28">
        <v>40000</v>
      </c>
      <c r="J137" s="30"/>
      <c r="K137" s="30"/>
      <c r="L137" s="29"/>
    </row>
    <row r="138" s="1" customFormat="1" ht="32" customHeight="1" spans="1:12">
      <c r="A138" s="13">
        <v>67</v>
      </c>
      <c r="B138" s="21" t="s">
        <v>172</v>
      </c>
      <c r="C138" s="21" t="s">
        <v>403</v>
      </c>
      <c r="D138" s="21" t="s">
        <v>404</v>
      </c>
      <c r="E138" s="21" t="s">
        <v>146</v>
      </c>
      <c r="F138" s="22" t="s">
        <v>405</v>
      </c>
      <c r="G138" s="21" t="s">
        <v>18</v>
      </c>
      <c r="H138" s="21">
        <v>2011</v>
      </c>
      <c r="I138" s="28">
        <v>200000</v>
      </c>
      <c r="J138" s="33"/>
      <c r="K138" s="33"/>
      <c r="L138" s="29"/>
    </row>
    <row r="139" s="1" customFormat="1" ht="23" customHeight="1" spans="1:12">
      <c r="A139" s="13"/>
      <c r="B139" s="13"/>
      <c r="C139" s="13"/>
      <c r="D139" s="13"/>
      <c r="E139" s="13"/>
      <c r="F139" s="14"/>
      <c r="G139" s="13"/>
      <c r="H139" s="13"/>
      <c r="I139" s="28">
        <f>SUM(I72:I138)</f>
        <v>5073300</v>
      </c>
      <c r="J139" s="33">
        <f>SUM(J72:J138)</f>
        <v>8103124.21</v>
      </c>
      <c r="K139" s="44">
        <f>SUM(K72:K138)</f>
        <v>-3029824.21</v>
      </c>
      <c r="L139" s="29"/>
    </row>
    <row r="140" ht="48" customHeight="1" spans="1:11">
      <c r="A140" s="43" t="s">
        <v>406</v>
      </c>
      <c r="B140" s="43"/>
      <c r="C140" s="43"/>
      <c r="D140" s="43"/>
      <c r="E140" s="43"/>
      <c r="F140" s="43"/>
      <c r="G140" s="43"/>
      <c r="H140" s="43"/>
      <c r="I140" s="45"/>
      <c r="J140" s="43"/>
      <c r="K140" s="43"/>
    </row>
  </sheetData>
  <mergeCells count="155">
    <mergeCell ref="A2:K2"/>
    <mergeCell ref="A70:D70"/>
    <mergeCell ref="A71:K71"/>
    <mergeCell ref="A140:K140"/>
    <mergeCell ref="A3:A5"/>
    <mergeCell ref="B3:B5"/>
    <mergeCell ref="B6:B7"/>
    <mergeCell ref="B10:B11"/>
    <mergeCell ref="B13:B16"/>
    <mergeCell ref="B18:B19"/>
    <mergeCell ref="B20:B25"/>
    <mergeCell ref="B29:B31"/>
    <mergeCell ref="B32:B33"/>
    <mergeCell ref="B34:B35"/>
    <mergeCell ref="B36:B40"/>
    <mergeCell ref="B41:B42"/>
    <mergeCell ref="B43:B44"/>
    <mergeCell ref="B46:B47"/>
    <mergeCell ref="B48:B49"/>
    <mergeCell ref="B50:B54"/>
    <mergeCell ref="B56:B57"/>
    <mergeCell ref="B58:B59"/>
    <mergeCell ref="B60:B64"/>
    <mergeCell ref="B72:B73"/>
    <mergeCell ref="B74:B75"/>
    <mergeCell ref="B77:B80"/>
    <mergeCell ref="B81:B82"/>
    <mergeCell ref="B83:B85"/>
    <mergeCell ref="B86:B87"/>
    <mergeCell ref="B88:B90"/>
    <mergeCell ref="B91:B93"/>
    <mergeCell ref="B94:B95"/>
    <mergeCell ref="B96:B97"/>
    <mergeCell ref="B98:B99"/>
    <mergeCell ref="B100:B101"/>
    <mergeCell ref="B103:B104"/>
    <mergeCell ref="B106:B108"/>
    <mergeCell ref="B109:B113"/>
    <mergeCell ref="B114:B115"/>
    <mergeCell ref="B123:B125"/>
    <mergeCell ref="B131:B132"/>
    <mergeCell ref="B133:B134"/>
    <mergeCell ref="B135:B137"/>
    <mergeCell ref="C3:C5"/>
    <mergeCell ref="C6:C7"/>
    <mergeCell ref="C10:C11"/>
    <mergeCell ref="C13:C16"/>
    <mergeCell ref="C18:C19"/>
    <mergeCell ref="C20:C25"/>
    <mergeCell ref="C29:C31"/>
    <mergeCell ref="C32:C33"/>
    <mergeCell ref="C34:C35"/>
    <mergeCell ref="C36:C40"/>
    <mergeCell ref="C41:C42"/>
    <mergeCell ref="C43:C44"/>
    <mergeCell ref="C46:C47"/>
    <mergeCell ref="C48:C49"/>
    <mergeCell ref="C50:C54"/>
    <mergeCell ref="C56:C57"/>
    <mergeCell ref="C58:C59"/>
    <mergeCell ref="C60:C64"/>
    <mergeCell ref="C72:C73"/>
    <mergeCell ref="C74:C75"/>
    <mergeCell ref="C77:C80"/>
    <mergeCell ref="C81:C82"/>
    <mergeCell ref="C83:C85"/>
    <mergeCell ref="C86:C87"/>
    <mergeCell ref="C88:C90"/>
    <mergeCell ref="C91:C93"/>
    <mergeCell ref="C94:C95"/>
    <mergeCell ref="C96:C97"/>
    <mergeCell ref="C98:C99"/>
    <mergeCell ref="C100:C101"/>
    <mergeCell ref="C103:C104"/>
    <mergeCell ref="C106:C108"/>
    <mergeCell ref="C109:C113"/>
    <mergeCell ref="C114:C115"/>
    <mergeCell ref="C123:C125"/>
    <mergeCell ref="C131:C132"/>
    <mergeCell ref="C133:C134"/>
    <mergeCell ref="C135:C137"/>
    <mergeCell ref="D3:D5"/>
    <mergeCell ref="E3:E5"/>
    <mergeCell ref="F3:F5"/>
    <mergeCell ref="G3:G5"/>
    <mergeCell ref="H3:H5"/>
    <mergeCell ref="I3:I5"/>
    <mergeCell ref="J3:J5"/>
    <mergeCell ref="J6:J7"/>
    <mergeCell ref="J13:J16"/>
    <mergeCell ref="J18:J19"/>
    <mergeCell ref="J20:J25"/>
    <mergeCell ref="J29:J31"/>
    <mergeCell ref="J32:J33"/>
    <mergeCell ref="J34:J35"/>
    <mergeCell ref="J36:J40"/>
    <mergeCell ref="J41:J42"/>
    <mergeCell ref="J43:J44"/>
    <mergeCell ref="J46:J47"/>
    <mergeCell ref="J48:J49"/>
    <mergeCell ref="J50:J54"/>
    <mergeCell ref="J56:J64"/>
    <mergeCell ref="J65:J69"/>
    <mergeCell ref="J72:J73"/>
    <mergeCell ref="J74:J75"/>
    <mergeCell ref="J77:J80"/>
    <mergeCell ref="J81:J82"/>
    <mergeCell ref="J83:J85"/>
    <mergeCell ref="J86:J87"/>
    <mergeCell ref="J88:J90"/>
    <mergeCell ref="J91:J93"/>
    <mergeCell ref="J94:J95"/>
    <mergeCell ref="J96:J97"/>
    <mergeCell ref="J98:J99"/>
    <mergeCell ref="J100:J101"/>
    <mergeCell ref="J103:J104"/>
    <mergeCell ref="J106:J108"/>
    <mergeCell ref="J109:J113"/>
    <mergeCell ref="J114:J115"/>
    <mergeCell ref="J121:J132"/>
    <mergeCell ref="J133:J138"/>
    <mergeCell ref="K3:K5"/>
    <mergeCell ref="K6:K7"/>
    <mergeCell ref="K13:K16"/>
    <mergeCell ref="K18:K19"/>
    <mergeCell ref="K20:K25"/>
    <mergeCell ref="K29:K31"/>
    <mergeCell ref="K32:K33"/>
    <mergeCell ref="K34:K35"/>
    <mergeCell ref="K36:K40"/>
    <mergeCell ref="K41:K42"/>
    <mergeCell ref="K43:K44"/>
    <mergeCell ref="K46:K47"/>
    <mergeCell ref="K48:K49"/>
    <mergeCell ref="K50:K54"/>
    <mergeCell ref="K56:K64"/>
    <mergeCell ref="K65:K69"/>
    <mergeCell ref="K72:K73"/>
    <mergeCell ref="K74:K75"/>
    <mergeCell ref="K77:K80"/>
    <mergeCell ref="K81:K82"/>
    <mergeCell ref="K83:K85"/>
    <mergeCell ref="K86:K87"/>
    <mergeCell ref="K88:K90"/>
    <mergeCell ref="K91:K93"/>
    <mergeCell ref="K94:K95"/>
    <mergeCell ref="K96:K97"/>
    <mergeCell ref="K98:K99"/>
    <mergeCell ref="K100:K101"/>
    <mergeCell ref="K103:K104"/>
    <mergeCell ref="K106:K108"/>
    <mergeCell ref="K109:K113"/>
    <mergeCell ref="K114:K115"/>
    <mergeCell ref="K121:K132"/>
    <mergeCell ref="K133:K138"/>
  </mergeCells>
  <printOptions horizontalCentered="1" verticalCentered="1"/>
  <pageMargins left="0.196527777777778" right="0.196527777777778" top="0.393055555555556" bottom="0.786805555555556" header="0.5" footer="0.5"/>
  <pageSetup paperSize="9" scale="88" orientation="landscape" horizontalDpi="600"/>
  <headerFooter>
    <oddFooter>&amp;C第 &amp;P 页，共 &amp;N 页</oddFooter>
  </headerFooter>
  <rowBreaks count="6" manualBreakCount="6">
    <brk id="19" max="16383" man="1"/>
    <brk id="31" max="16383" man="1"/>
    <brk id="47" max="16383" man="1"/>
    <brk id="71" max="16383" man="1"/>
    <brk id="87" max="1638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水利项目计划表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shelly</cp:lastModifiedBy>
  <dcterms:created xsi:type="dcterms:W3CDTF">2017-03-30T06:09:00Z</dcterms:created>
  <cp:lastPrinted>2017-03-31T07:28:00Z</cp:lastPrinted>
  <dcterms:modified xsi:type="dcterms:W3CDTF">2020-07-10T06:55:44Z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